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4" documentId="14_{E52BDBA0-B463-4F61-BBCE-72B8270C0768}" xr6:coauthVersionLast="45" xr6:coauthVersionMax="45" xr10:uidLastSave="{183A201C-C3C8-4284-A53F-82CD08DE3EA2}"/>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4" hidden="1">Equipment!$A$2:$U$494</definedName>
    <definedName name="_xlnm._FilterDatabase" localSheetId="2" hidden="1">Furniture!$A$2:$T$337</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6" i="18" l="1"/>
  <c r="N451" i="18"/>
  <c r="N452" i="18"/>
  <c r="N453" i="18"/>
  <c r="N454" i="18"/>
  <c r="N455" i="18"/>
  <c r="N456" i="18"/>
  <c r="N457" i="18"/>
  <c r="N458" i="18"/>
  <c r="N459" i="18"/>
  <c r="N460" i="18"/>
  <c r="N461" i="18"/>
  <c r="N462" i="18"/>
  <c r="N463" i="18"/>
  <c r="N464" i="18"/>
  <c r="N465" i="18"/>
  <c r="N467" i="18"/>
  <c r="N468" i="18"/>
  <c r="N469" i="18"/>
  <c r="N470" i="18"/>
  <c r="N471" i="18"/>
  <c r="N472" i="18"/>
  <c r="N473" i="18"/>
  <c r="N474" i="18"/>
  <c r="N475" i="18"/>
  <c r="N476" i="18"/>
  <c r="N477" i="18"/>
  <c r="N478" i="18"/>
  <c r="N479" i="18"/>
  <c r="N480" i="18"/>
  <c r="N481" i="18"/>
  <c r="N482" i="18"/>
  <c r="N483" i="18"/>
  <c r="N484" i="18"/>
  <c r="N485" i="18"/>
  <c r="N486" i="18"/>
  <c r="N487" i="18"/>
  <c r="N488" i="18"/>
  <c r="N489" i="18"/>
  <c r="N490" i="18"/>
  <c r="N491" i="18"/>
  <c r="N492" i="18"/>
  <c r="N493" i="18"/>
  <c r="N494" i="18"/>
  <c r="N411" i="18"/>
  <c r="N412" i="18"/>
  <c r="N413" i="18"/>
  <c r="N414" i="18"/>
  <c r="N415" i="18"/>
  <c r="N416" i="18"/>
  <c r="N417" i="18"/>
  <c r="N418" i="18"/>
  <c r="N419" i="18"/>
  <c r="N420" i="18"/>
  <c r="N421" i="18"/>
  <c r="N422" i="18"/>
  <c r="N423" i="18"/>
  <c r="N424" i="18"/>
  <c r="N425" i="18"/>
  <c r="N426" i="18"/>
  <c r="N427" i="18"/>
  <c r="N428" i="18"/>
  <c r="N429" i="18"/>
  <c r="N430" i="18"/>
  <c r="N431" i="18"/>
  <c r="N432" i="18"/>
  <c r="N433" i="18"/>
  <c r="N434" i="18"/>
  <c r="N435" i="18"/>
  <c r="N436" i="18"/>
  <c r="N437" i="18"/>
  <c r="N438" i="18"/>
  <c r="N439" i="18"/>
  <c r="N440" i="18"/>
  <c r="N441" i="18"/>
  <c r="N442" i="18"/>
  <c r="N443" i="18"/>
  <c r="N444" i="18"/>
  <c r="N445" i="18"/>
  <c r="N446" i="18"/>
  <c r="N447" i="18"/>
  <c r="N448" i="18"/>
  <c r="N449" i="18"/>
  <c r="N450" i="18"/>
  <c r="N392" i="18"/>
  <c r="N393" i="18" l="1"/>
  <c r="N394" i="18"/>
  <c r="N395" i="18"/>
  <c r="N396" i="18"/>
  <c r="N397" i="18"/>
  <c r="N398" i="18"/>
  <c r="N399" i="18"/>
  <c r="N400" i="18"/>
  <c r="N401" i="18"/>
  <c r="N402" i="18"/>
  <c r="N403" i="18"/>
  <c r="N404" i="18"/>
  <c r="N405" i="18"/>
  <c r="N406" i="18"/>
  <c r="N407" i="18"/>
  <c r="N408" i="18"/>
  <c r="N409" i="18"/>
  <c r="N410" i="18"/>
  <c r="N390" i="18"/>
  <c r="N39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N381" i="18"/>
  <c r="N382" i="18"/>
  <c r="N383" i="18"/>
  <c r="N384" i="18"/>
  <c r="N385" i="18"/>
  <c r="N386" i="18"/>
  <c r="N387" i="18"/>
  <c r="N388" i="18"/>
  <c r="N389" i="18"/>
  <c r="N334" i="18"/>
  <c r="N335" i="18"/>
  <c r="N336" i="18"/>
  <c r="N337" i="18"/>
  <c r="N338" i="18"/>
  <c r="N339" i="18"/>
  <c r="N340" i="18"/>
  <c r="N341" i="18"/>
  <c r="N342" i="18"/>
  <c r="N343" i="18"/>
  <c r="N344" i="18"/>
  <c r="N345" i="18"/>
  <c r="N346" i="18"/>
  <c r="N347" i="18"/>
  <c r="N348" i="18"/>
  <c r="N349" i="18"/>
  <c r="N350" i="18"/>
  <c r="N351" i="18"/>
  <c r="D11" i="14" l="1"/>
  <c r="D10" i="14" l="1"/>
  <c r="H2" i="14" l="1"/>
  <c r="N3" i="18" l="1"/>
  <c r="N4" i="18"/>
  <c r="N5" i="18"/>
  <c r="N6" i="18"/>
  <c r="N7" i="18"/>
  <c r="N8" i="18"/>
  <c r="N9" i="18"/>
  <c r="N10" i="18"/>
  <c r="J9" i="1"/>
  <c r="D4" i="14" l="1"/>
  <c r="J4" i="1" s="1"/>
  <c r="N333" i="18" l="1"/>
  <c r="N11" i="18"/>
  <c r="N12" i="18"/>
  <c r="N13" i="18"/>
  <c r="N14" i="18"/>
  <c r="N15" i="18"/>
  <c r="N16" i="18"/>
  <c r="N17" i="18"/>
  <c r="N18" i="18"/>
  <c r="N19" i="18"/>
  <c r="N20" i="18"/>
  <c r="N21" i="18"/>
  <c r="N22" i="18"/>
  <c r="N23" i="18"/>
  <c r="N24" i="18"/>
  <c r="N25" i="18"/>
  <c r="N26" i="18"/>
  <c r="N27" i="18"/>
  <c r="N28" i="18"/>
  <c r="N29" i="18"/>
  <c r="N30" i="18"/>
  <c r="N31" i="18"/>
  <c r="N32" i="18"/>
  <c r="N33" i="18"/>
  <c r="N34" i="18"/>
  <c r="D12" i="14" s="1"/>
  <c r="J3" i="1" s="1"/>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O3" i="17"/>
  <c r="O4" i="17"/>
  <c r="O5"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F8" i="19" s="1"/>
  <c r="P6" i="1" s="1"/>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F5" i="19" l="1"/>
  <c r="P4" i="1" s="1"/>
  <c r="T7" i="17"/>
  <c r="D8" i="14"/>
  <c r="J12" i="1" s="1"/>
  <c r="D9" i="14"/>
  <c r="D7" i="14"/>
  <c r="J8" i="1" s="1"/>
  <c r="D13" i="14"/>
  <c r="J5" i="1" s="1"/>
  <c r="D5" i="14"/>
  <c r="J6" i="1" s="1"/>
  <c r="D6" i="14"/>
  <c r="J7" i="1" s="1"/>
  <c r="D3" i="14"/>
  <c r="D14" i="14"/>
  <c r="J10" i="1" s="1"/>
  <c r="F4" i="19"/>
  <c r="P3" i="1" s="1"/>
  <c r="T4" i="17"/>
  <c r="T5" i="17"/>
  <c r="F7" i="19"/>
  <c r="P10" i="1" s="1"/>
  <c r="F6" i="19"/>
  <c r="P8" i="1" s="1"/>
  <c r="T6" i="17"/>
  <c r="G5" i="1"/>
  <c r="T8" i="17"/>
  <c r="G3" i="1"/>
  <c r="H3" i="14" l="1"/>
  <c r="J11" i="1" s="1"/>
  <c r="G10" i="1"/>
</calcChain>
</file>

<file path=xl/sharedStrings.xml><?xml version="1.0" encoding="utf-8"?>
<sst xmlns="http://schemas.openxmlformats.org/spreadsheetml/2006/main" count="3866" uniqueCount="1271">
  <si>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</si>
  <si>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</si>
  <si>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</si>
  <si>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</si>
  <si>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</si>
  <si>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</si>
  <si>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</si>
  <si>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</si>
  <si>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</si>
  <si>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</si>
  <si>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</si>
  <si>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</si>
  <si>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</si>
  <si>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</si>
  <si>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</si>
  <si>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</si>
  <si>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</si>
  <si>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</si>
  <si>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</si>
  <si>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</si>
  <si>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</si>
  <si>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</si>
  <si>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</si>
  <si>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</si>
  <si>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</si>
  <si>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</si>
  <si>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</si>
  <si>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</si>
  <si>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</si>
  <si>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</si>
  <si>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</si>
  <si>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</si>
  <si>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</si>
  <si>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</si>
  <si>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</si>
  <si>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</si>
  <si>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</si>
  <si>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</si>
  <si>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</si>
  <si>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</si>
  <si>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</si>
  <si>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</si>
  <si>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</si>
  <si>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</si>
  <si>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</si>
  <si>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</si>
  <si>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</si>
  <si>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</si>
  <si>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r>
      <t xml:space="preserve">Product Line/Style </t>
    </r>
    <r>
      <rPr>
        <b/>
        <i/>
        <sz val="14"/>
        <rFont val="Times New Roman"/>
        <family val="1"/>
      </rPr>
      <t>(e.g., Ignition Series)</t>
    </r>
  </si>
  <si>
    <r>
      <t xml:space="preserve">  Manufacturer Name </t>
    </r>
    <r>
      <rPr>
        <b/>
        <i/>
        <sz val="14"/>
        <rFont val="Times New Roman"/>
        <family val="1"/>
      </rPr>
      <t xml:space="preserve"> (e.g., Hon)</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</si>
  <si>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</si>
  <si>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</si>
  <si>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</si>
  <si>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</si>
  <si>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</si>
  <si>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</si>
  <si>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</si>
  <si>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</si>
  <si>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</si>
  <si>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</si>
  <si>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</si>
  <si>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</si>
  <si>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</si>
  <si>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</si>
  <si>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</si>
  <si>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</si>
  <si>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</si>
  <si>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</si>
  <si>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</si>
  <si>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</si>
  <si>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</si>
  <si>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</si>
  <si>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</si>
  <si>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</si>
  <si>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</si>
  <si>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</si>
  <si>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r>
      <t xml:space="preserve"> Product Description &amp; Size  </t>
    </r>
    <r>
      <rPr>
        <b/>
        <i/>
        <sz val="14"/>
        <rFont val="Times New Roman"/>
        <family val="1"/>
      </rPr>
      <t>(e.g., Low-Back Task Chair – 18”)</t>
    </r>
  </si>
  <si>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</si>
  <si>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</si>
  <si>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</si>
  <si>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</si>
  <si>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</si>
  <si>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</si>
  <si>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</si>
  <si>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</si>
  <si>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</si>
  <si>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</si>
  <si>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</si>
  <si>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</si>
  <si>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</si>
  <si>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</si>
  <si>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</si>
  <si>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</si>
  <si>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</si>
  <si>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</si>
  <si>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</si>
  <si>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</si>
  <si>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</si>
  <si>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</si>
  <si>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</si>
  <si>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</si>
  <si>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</si>
  <si>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</si>
  <si>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</si>
  <si>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</si>
  <si>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</si>
  <si>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</si>
  <si>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</si>
  <si>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</si>
  <si>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</si>
  <si>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</si>
  <si>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</si>
  <si>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</si>
  <si>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</si>
  <si>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</si>
  <si>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</si>
  <si>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</si>
  <si>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</si>
  <si>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</si>
  <si>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</si>
  <si>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</si>
  <si>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</si>
  <si>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</si>
  <si>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r>
      <t xml:space="preserve">Model Number  </t>
    </r>
    <r>
      <rPr>
        <b/>
        <i/>
        <sz val="14"/>
        <rFont val="Times New Roman"/>
        <family val="1"/>
      </rPr>
      <t>(i.e., HON1018LAY)</t>
    </r>
  </si>
  <si>
    <r>
      <t xml:space="preserve"> Product Type                                                             (Select)      </t>
    </r>
    <r>
      <rPr>
        <b/>
        <i/>
        <sz val="14"/>
        <rFont val="Times New Roman"/>
        <family val="1"/>
      </rPr>
      <t>(i.e., Storage)</t>
    </r>
  </si>
  <si>
    <r>
      <t xml:space="preserve">Equipment                                                            (Select)                             </t>
    </r>
    <r>
      <rPr>
        <b/>
        <i/>
        <sz val="14"/>
        <rFont val="Times New Roman"/>
        <family val="1"/>
      </rPr>
      <t xml:space="preserve">    (i.e., Science)</t>
    </r>
  </si>
  <si>
    <r>
      <t xml:space="preserve">Contract Type (Select)  </t>
    </r>
    <r>
      <rPr>
        <b/>
        <i/>
        <sz val="14"/>
        <rFont val="Times New Roman"/>
        <family val="1"/>
      </rPr>
      <t>(i.e., OSD)</t>
    </r>
  </si>
  <si>
    <r>
      <rPr>
        <b/>
        <sz val="16"/>
        <rFont val="Times New Roman"/>
        <family val="1"/>
      </rPr>
      <t>Manufacturer Name</t>
    </r>
    <r>
      <rPr>
        <b/>
        <sz val="14"/>
        <rFont val="Times New Roman"/>
        <family val="1"/>
      </rPr>
      <t xml:space="preserve"> </t>
    </r>
    <r>
      <rPr>
        <b/>
        <i/>
        <sz val="14"/>
        <rFont val="Times New Roman"/>
        <family val="1"/>
      </rPr>
      <t xml:space="preserve"> (e.g., Hon)</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</si>
  <si>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</si>
  <si>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</si>
  <si>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</si>
  <si>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</si>
  <si>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</si>
  <si>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</si>
  <si>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</si>
  <si>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</si>
  <si>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</si>
  <si>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t>Trash barrels/Containers</t>
  </si>
  <si>
    <t>Mobile Storage</t>
  </si>
  <si>
    <t>Other</t>
  </si>
  <si>
    <t>MSBA Furniture and Equipment Data Collection 2019</t>
  </si>
  <si>
    <t>Whiteboards/Chalkboards</t>
  </si>
  <si>
    <t>School Opening Date (MM/YYYY):</t>
  </si>
  <si>
    <t>Finishes</t>
  </si>
  <si>
    <r>
      <rPr>
        <b/>
        <sz val="16"/>
        <rFont val="Times New Roman"/>
        <family val="1"/>
      </rPr>
      <t xml:space="preserve">Finishes      </t>
    </r>
    <r>
      <rPr>
        <b/>
        <sz val="14"/>
        <rFont val="Times New Roman"/>
        <family val="1"/>
      </rPr>
      <t xml:space="preserve">            </t>
    </r>
    <r>
      <rPr>
        <b/>
        <i/>
        <sz val="14"/>
        <rFont val="Times New Roman"/>
        <family val="1"/>
      </rPr>
      <t>(e.g. Standard)</t>
    </r>
  </si>
  <si>
    <t>Standard</t>
  </si>
  <si>
    <t>Customized</t>
  </si>
  <si>
    <t>Music &amp; Art</t>
  </si>
  <si>
    <r>
      <t xml:space="preserve">Vendor Name </t>
    </r>
    <r>
      <rPr>
        <b/>
        <i/>
        <sz val="14"/>
        <rFont val="Times New Roman"/>
        <family val="1"/>
      </rPr>
      <t>(e.g., COP)</t>
    </r>
  </si>
  <si>
    <r>
      <rPr>
        <b/>
        <sz val="16"/>
        <rFont val="Times New Roman"/>
        <family val="1"/>
      </rPr>
      <t>Vendor Name        (</t>
    </r>
    <r>
      <rPr>
        <b/>
        <i/>
        <sz val="14"/>
        <rFont val="Times New Roman"/>
        <family val="1"/>
      </rPr>
      <t>e.g., COP</t>
    </r>
    <r>
      <rPr>
        <b/>
        <sz val="14"/>
        <rFont val="Times New Roman"/>
        <family val="1"/>
      </rPr>
      <t>)</t>
    </r>
  </si>
  <si>
    <t>Red Thread</t>
  </si>
  <si>
    <t>Paragon</t>
  </si>
  <si>
    <t>Worktable Rect. 60"x24", Adj</t>
  </si>
  <si>
    <t>Worktable Rect. 60"x30", Adj</t>
  </si>
  <si>
    <t xml:space="preserve">Worktable Rect. 72"x36", Adj. </t>
  </si>
  <si>
    <t>Worktable 36" Dia., Adj.</t>
  </si>
  <si>
    <t>Worktable Rect. 60"x36", Adj.</t>
  </si>
  <si>
    <t>Worktable Square, 42", Adj.</t>
  </si>
  <si>
    <t>Worktable Round, 48", Dia., Adj.</t>
  </si>
  <si>
    <t>Worktable Rect., 24"x36", Adj.</t>
  </si>
  <si>
    <t>Robert Lord</t>
  </si>
  <si>
    <t>Haworth</t>
  </si>
  <si>
    <t>Flip-Top Table, 36"x24" w/Casters</t>
  </si>
  <si>
    <t>Flip-Top Table, 72" w/ Mod. Panel, Casters</t>
  </si>
  <si>
    <t>Union Office</t>
  </si>
  <si>
    <t>Allsteel</t>
  </si>
  <si>
    <t>Allseating</t>
  </si>
  <si>
    <t>"Aware"</t>
  </si>
  <si>
    <t>"Merge"</t>
  </si>
  <si>
    <t>"Vicinity"</t>
  </si>
  <si>
    <t>AND-ACT-2460REC-24-34H</t>
  </si>
  <si>
    <t>AND-ACT-3060REC-24-34H</t>
  </si>
  <si>
    <t>AND-ACT-3672REC-24-34H</t>
  </si>
  <si>
    <t>AND-ACT-36-24-34H</t>
  </si>
  <si>
    <t>AND-ACT-3660REC-24-34H</t>
  </si>
  <si>
    <t>AND-ACT-4242SQ-24-34H</t>
  </si>
  <si>
    <t>AND-ACT-48ROUND-24-34H</t>
  </si>
  <si>
    <t>AND-ACT-3624REC-24-34H</t>
  </si>
  <si>
    <t>2436-LJSNCH4A</t>
  </si>
  <si>
    <t>3072-LJSNCH4A</t>
  </si>
  <si>
    <t xml:space="preserve">Flip-Top Table, 72"x24" </t>
  </si>
  <si>
    <t>Table w/ Partitions</t>
  </si>
  <si>
    <t>Teacher Language Lab Workstation</t>
  </si>
  <si>
    <t>File Cabinet, 3DR. Lateral/Lock</t>
  </si>
  <si>
    <t>File Cabinet, 4DR. Lateral/Lock</t>
  </si>
  <si>
    <t>Bookcase 39-1/2"H</t>
  </si>
  <si>
    <t>Bookcase 27-5/8"H</t>
  </si>
  <si>
    <t>File Cabinet, 2DR. Lateral/Lock</t>
  </si>
  <si>
    <t>Side Chair</t>
  </si>
  <si>
    <t>Side Chair w/Casters</t>
  </si>
  <si>
    <t>Teacher Chair</t>
  </si>
  <si>
    <t>Task Armchair</t>
  </si>
  <si>
    <t>Principal Chair</t>
  </si>
  <si>
    <t>Teacher Stool</t>
  </si>
  <si>
    <t xml:space="preserve">Tall Mobile Table, 36"x36" </t>
  </si>
  <si>
    <t>Chair</t>
  </si>
  <si>
    <t>High Top Stools</t>
  </si>
  <si>
    <t>Table, Round</t>
  </si>
  <si>
    <t>AW3LK2472V/AW2VM24N72CB</t>
  </si>
  <si>
    <t>ALM2472RE/ABT20FG</t>
  </si>
  <si>
    <t>ELF336NB</t>
  </si>
  <si>
    <t>ELF436NB</t>
  </si>
  <si>
    <t>EBC336, 18"D</t>
  </si>
  <si>
    <t>EBC236, 18"D</t>
  </si>
  <si>
    <t>ELF836NB</t>
  </si>
  <si>
    <t>"Relate"</t>
  </si>
  <si>
    <t>RLM-MUGO</t>
  </si>
  <si>
    <t>"You Too"</t>
  </si>
  <si>
    <t>85040-T2, GR.2</t>
  </si>
  <si>
    <t>"19"</t>
  </si>
  <si>
    <t>AL19-HWS</t>
  </si>
  <si>
    <t>RS-MHW</t>
  </si>
  <si>
    <t>ALM36HSQR</t>
  </si>
  <si>
    <t>CSG-PGANO</t>
  </si>
  <si>
    <t>CSS-PGANO</t>
  </si>
  <si>
    <t>"Seek"</t>
  </si>
  <si>
    <t>Café Height Table, 48" Dia. x 36"H</t>
  </si>
  <si>
    <t>Square Table, 4 Seat</t>
  </si>
  <si>
    <t>Cafeteria Chair</t>
  </si>
  <si>
    <t>Café Height Stool</t>
  </si>
  <si>
    <t>Café Height Table, 36" Dia. x 29"H</t>
  </si>
  <si>
    <t>K-PPGA</t>
  </si>
  <si>
    <t>CC-PGANO</t>
  </si>
  <si>
    <t>W.B. Mason</t>
  </si>
  <si>
    <t>Wisconsin Bench</t>
  </si>
  <si>
    <t>NPS</t>
  </si>
  <si>
    <t>Krueger</t>
  </si>
  <si>
    <t>Safco</t>
  </si>
  <si>
    <t>National</t>
  </si>
  <si>
    <t>AIS</t>
  </si>
  <si>
    <t>KI</t>
  </si>
  <si>
    <t>Agati</t>
  </si>
  <si>
    <t>"Workup"</t>
  </si>
  <si>
    <t>"Maneuver"</t>
  </si>
  <si>
    <t>"Waveworks"</t>
  </si>
  <si>
    <t>"Alloy"</t>
  </si>
  <si>
    <t>"Barron"</t>
  </si>
  <si>
    <t>"Monterrey"</t>
  </si>
  <si>
    <t>"Whimsy"</t>
  </si>
  <si>
    <t>"Fringe and Footings"</t>
  </si>
  <si>
    <t>"Power Bar"</t>
  </si>
  <si>
    <t>Stool-18"H</t>
  </si>
  <si>
    <t>Stool-24"H</t>
  </si>
  <si>
    <t xml:space="preserve">Computer Table 72"x30" </t>
  </si>
  <si>
    <t xml:space="preserve">Computer Table 60"x30" </t>
  </si>
  <si>
    <t>Garment Rack</t>
  </si>
  <si>
    <t>Teacher Workstation 66"x30"</t>
  </si>
  <si>
    <t>Sit/Stand "L" Desk w/LR-36</t>
  </si>
  <si>
    <t>Sit/Stand Desk w/RR-48"</t>
  </si>
  <si>
    <t>Sit/Stand Desk w/LR-48"</t>
  </si>
  <si>
    <t>Custom Credenza &amp; Desk</t>
  </si>
  <si>
    <t xml:space="preserve">Sit/Stand 3-Station </t>
  </si>
  <si>
    <t>Conference Table, 72"x36"</t>
  </si>
  <si>
    <t>Credenza</t>
  </si>
  <si>
    <t>Reading Chair</t>
  </si>
  <si>
    <t>Mobile Ottoman-Round</t>
  </si>
  <si>
    <t>Ottoman Triangles</t>
  </si>
  <si>
    <t>Booth Assembly</t>
  </si>
  <si>
    <t>Look-Up Station</t>
  </si>
  <si>
    <t>STL9186-AH</t>
  </si>
  <si>
    <t>6600-24</t>
  </si>
  <si>
    <t>WU3072CR-74P/Trough</t>
  </si>
  <si>
    <t>WU3060CR-74P/Trough</t>
  </si>
  <si>
    <t>4601GR</t>
  </si>
  <si>
    <t>29N2460DTRM1L</t>
  </si>
  <si>
    <t>Panel for Sit/Stand 30"x60" w/LR-48 (in Room A212) Divi Panel 50"Hx78"W (consists of 2 Panels (1) 48"W (1) 30"W</t>
  </si>
  <si>
    <t>P-VTRPM5048, P-DVTRPM5030, P-DVFE50, P-DVWMKIT50, WDS-SSSA</t>
  </si>
  <si>
    <t>36F/15W/PC/M</t>
  </si>
  <si>
    <t>N90AA</t>
  </si>
  <si>
    <t>N66RD22C</t>
  </si>
  <si>
    <t>N66TZ22C</t>
  </si>
  <si>
    <t>PRB-TBL-9636-42-WV-SS</t>
  </si>
  <si>
    <t xml:space="preserve">School Specialty </t>
  </si>
  <si>
    <t>School Specialty</t>
  </si>
  <si>
    <t>Flag w/ Flag Holder</t>
  </si>
  <si>
    <t>Wastebasket</t>
  </si>
  <si>
    <t>Flag Set - US</t>
  </si>
  <si>
    <t>Flag Set - MA</t>
  </si>
  <si>
    <t>Utility Cart</t>
  </si>
  <si>
    <t>Pencil Sharpener</t>
  </si>
  <si>
    <t>016782/016794</t>
  </si>
  <si>
    <t>864633US</t>
  </si>
  <si>
    <t>023350 W/027602MA</t>
  </si>
  <si>
    <t>Hillyard</t>
  </si>
  <si>
    <t>Rubbermaid</t>
  </si>
  <si>
    <t>Recycling Bin-Blue</t>
  </si>
  <si>
    <t>Trash Barrel - 32 Gal.</t>
  </si>
  <si>
    <t>Rolling Recycling Bins - 96 Gal.</t>
  </si>
  <si>
    <t>Trash Barrel - 55 Gal.</t>
  </si>
  <si>
    <t>Trash-Tall Bin</t>
  </si>
  <si>
    <t>Recycling Center</t>
  </si>
  <si>
    <t>Recycling-Tall Bin</t>
  </si>
  <si>
    <t>2956-73</t>
  </si>
  <si>
    <t>2632/2631/2640</t>
  </si>
  <si>
    <t>9W22-73</t>
  </si>
  <si>
    <t>2655/2654/2640-43</t>
  </si>
  <si>
    <t>FGDCR24TSM</t>
  </si>
  <si>
    <t>FGDCR24CSM</t>
  </si>
  <si>
    <t>FGDCR24PSM</t>
  </si>
  <si>
    <t>School Health</t>
  </si>
  <si>
    <t>Exam Table</t>
  </si>
  <si>
    <t>Exam Stool</t>
  </si>
  <si>
    <t>Exam Lamp</t>
  </si>
  <si>
    <t>Scale w/Adaptor</t>
  </si>
  <si>
    <t>Wheelchair</t>
  </si>
  <si>
    <t>Waste Receptacle, 21 Qt</t>
  </si>
  <si>
    <t>Foot Stool</t>
  </si>
  <si>
    <t>Taping Table</t>
  </si>
  <si>
    <t>Recovery Cot</t>
  </si>
  <si>
    <t>Side Table</t>
  </si>
  <si>
    <t>Glove Holder</t>
  </si>
  <si>
    <t>Sharps Holder</t>
  </si>
  <si>
    <t>Overbed Table, Walnut</t>
  </si>
  <si>
    <t>Narcotics Cabinet</t>
  </si>
  <si>
    <t>58059 w/58074</t>
  </si>
  <si>
    <t>AED Device CR Plus Auto Physio</t>
  </si>
  <si>
    <t xml:space="preserve">AED Wall Decal 4" Dia. </t>
  </si>
  <si>
    <t>AED Inspection Tags</t>
  </si>
  <si>
    <t>56633SP</t>
  </si>
  <si>
    <t>55926SP</t>
  </si>
  <si>
    <t>Diversified</t>
  </si>
  <si>
    <t>Lyon</t>
  </si>
  <si>
    <t>Ivars</t>
  </si>
  <si>
    <t>Moduform</t>
  </si>
  <si>
    <t>Grainger</t>
  </si>
  <si>
    <t>Palrum</t>
  </si>
  <si>
    <t>Oklahoma Sound</t>
  </si>
  <si>
    <t>Workbench - 60"x30"</t>
  </si>
  <si>
    <t>Flammable Storage Cabinet</t>
  </si>
  <si>
    <t>Sales Counter</t>
  </si>
  <si>
    <t>Bed w/Headboard, Frame, &amp; Mattress</t>
  </si>
  <si>
    <t>Night Table</t>
  </si>
  <si>
    <t>Dresser w/Mirror</t>
  </si>
  <si>
    <t>Horizontal Storage Rack</t>
  </si>
  <si>
    <t>Vertical Storage Rack</t>
  </si>
  <si>
    <t>Bench</t>
  </si>
  <si>
    <t>Potting Table</t>
  </si>
  <si>
    <t xml:space="preserve">S/S Table, 48"x24" </t>
  </si>
  <si>
    <t>Mobile Podium w/Sound</t>
  </si>
  <si>
    <t>AMS-6030M, 253996, 253993</t>
  </si>
  <si>
    <t>5444N</t>
  </si>
  <si>
    <t>CF632-03</t>
  </si>
  <si>
    <t>GL1860, 410079-1150</t>
  </si>
  <si>
    <t>GLSA-ID</t>
  </si>
  <si>
    <t>GL4D-18</t>
  </si>
  <si>
    <t>6ZUA8; NEW AGE</t>
  </si>
  <si>
    <t>4LNY9; VESTIL</t>
  </si>
  <si>
    <t>45MK01; T. STEELE LVB4WIB</t>
  </si>
  <si>
    <t>NBRTDMTS4824</t>
  </si>
  <si>
    <t>800X</t>
  </si>
  <si>
    <t>Yamaha</t>
  </si>
  <si>
    <t>American Security</t>
  </si>
  <si>
    <t>Moore Co.</t>
  </si>
  <si>
    <t>U-Line</t>
  </si>
  <si>
    <t>G.E.</t>
  </si>
  <si>
    <t>Gopher</t>
  </si>
  <si>
    <t>Manitowoc</t>
  </si>
  <si>
    <t>Flagship Carpets</t>
  </si>
  <si>
    <t>Digital Piano/Workstation/Headphones</t>
  </si>
  <si>
    <t>Safe</t>
  </si>
  <si>
    <t>Movable Partition</t>
  </si>
  <si>
    <t>Slatwall Assembly</t>
  </si>
  <si>
    <t>Pegboard w/Starter Kit; Mounting</t>
  </si>
  <si>
    <t>Microwave</t>
  </si>
  <si>
    <t>Refrigerator, ADA</t>
  </si>
  <si>
    <t>Floor Covering w/Rack. 10'x70'</t>
  </si>
  <si>
    <t>Undercounter Ice Maker</t>
  </si>
  <si>
    <t>Oval Shaped Rug, 9' - Solid Gray</t>
  </si>
  <si>
    <t>CLP635/WEN.225C034/HD201</t>
  </si>
  <si>
    <t>UL3918</t>
  </si>
  <si>
    <t>CUSTOM</t>
  </si>
  <si>
    <t>2683; 2684; 2686</t>
  </si>
  <si>
    <t>JES1072SHSS</t>
  </si>
  <si>
    <t>GIE16GSHSS</t>
  </si>
  <si>
    <t>95-012; 94-104</t>
  </si>
  <si>
    <t>NEO 240; UDF-0240A</t>
  </si>
  <si>
    <t>AS-35L</t>
  </si>
  <si>
    <t>Chair/Stool-30"H</t>
  </si>
  <si>
    <t>Curve News Desk (1-3 Person)</t>
  </si>
  <si>
    <t>9 to 5</t>
  </si>
  <si>
    <t>1310-ST30</t>
  </si>
  <si>
    <t>Broadcast Products/Accessories</t>
  </si>
  <si>
    <t>Wenger</t>
  </si>
  <si>
    <t xml:space="preserve">Music Posture Chair - 18" </t>
  </si>
  <si>
    <t>Music Chair Cart</t>
  </si>
  <si>
    <t>Music Stand</t>
  </si>
  <si>
    <t>Music Stand Cart</t>
  </si>
  <si>
    <t>Acoustical Shell</t>
  </si>
  <si>
    <t>High Density Uniform Stor. Assembly</t>
  </si>
  <si>
    <t>Conductor's System</t>
  </si>
  <si>
    <t>Music Library Shelv. Assembly</t>
  </si>
  <si>
    <t>Siderail Set, Signature Riser</t>
  </si>
  <si>
    <t>280A200.146; 280A200.162; 280B100.124; 281A340; 282A018</t>
  </si>
  <si>
    <t xml:space="preserve">Seated Riser Assembly; </t>
  </si>
  <si>
    <t>127A261</t>
  </si>
  <si>
    <t>50 039E500</t>
  </si>
  <si>
    <t>039C202</t>
  </si>
  <si>
    <t>"Legacy"</t>
  </si>
  <si>
    <t>"Gearboss"</t>
  </si>
  <si>
    <t>188L054.100</t>
  </si>
  <si>
    <t>240C802.1097</t>
  </si>
  <si>
    <t>236C001.001</t>
  </si>
  <si>
    <t>173G700.149</t>
  </si>
  <si>
    <t>098G054</t>
  </si>
  <si>
    <t>098G541</t>
  </si>
  <si>
    <t>Choral Riser Assembly, 4 Step; 5 Section</t>
  </si>
  <si>
    <t xml:space="preserve">"Stagetec" </t>
  </si>
  <si>
    <t>Pro-Quip Inc.</t>
  </si>
  <si>
    <t>Penco Products</t>
  </si>
  <si>
    <t>Lockers</t>
  </si>
  <si>
    <t>Metal Storage Shelving 3'-0"x18"D</t>
  </si>
  <si>
    <t>Metal Storage Shelving 6'-0"x24"D</t>
  </si>
  <si>
    <t>Metal Storage Shelving 7'-0"X24"D</t>
  </si>
  <si>
    <t>Metal Storage Shelving 8'-0"X24"D</t>
  </si>
  <si>
    <t>Metal Storage Shelving 12'-0"X24"D</t>
  </si>
  <si>
    <t>Metal Storage Shelving 24'-0"X24"D</t>
  </si>
  <si>
    <t>Metal Storage Shelving 16'-0"X24"D</t>
  </si>
  <si>
    <t>Metal Storage Shelving 20'-0"X24"D</t>
  </si>
  <si>
    <t>Metal Storage Shelving 20'-0"X30"D</t>
  </si>
  <si>
    <t>Monitor</t>
  </si>
  <si>
    <t>HLF Custom</t>
  </si>
  <si>
    <t>Mobile Shelving, Double Faced</t>
  </si>
  <si>
    <t>Custom Mobile</t>
  </si>
  <si>
    <t>VS</t>
  </si>
  <si>
    <t>Sico</t>
  </si>
  <si>
    <t>31400S</t>
  </si>
  <si>
    <t>2407S</t>
  </si>
  <si>
    <t>EP175-180N</t>
  </si>
  <si>
    <t>TUD2</t>
  </si>
  <si>
    <t>Pacer"</t>
  </si>
  <si>
    <t>"MultiApp IIS"</t>
  </si>
  <si>
    <t>Student Chair - 18"</t>
  </si>
  <si>
    <t>Student Chair w/Swivel Base</t>
  </si>
  <si>
    <t>Student Desk</t>
  </si>
  <si>
    <t>Two-Student Desk</t>
  </si>
  <si>
    <t>Media Cart-Sit/Stand, Adj. Height</t>
  </si>
  <si>
    <t>Table Rect. 70-7/8"x31-1/2"x30"H</t>
  </si>
  <si>
    <t>Rect. Table, 6 Seat</t>
  </si>
  <si>
    <t>Roll-Fold Table, Oval</t>
  </si>
  <si>
    <t>Gronk Fitness</t>
  </si>
  <si>
    <t>Life Fitness</t>
  </si>
  <si>
    <t>HD</t>
  </si>
  <si>
    <t>Schwinn</t>
  </si>
  <si>
    <t>MJ Station Equipment</t>
  </si>
  <si>
    <t>Athletic Half/Half Combo Rack</t>
  </si>
  <si>
    <t>Rubber Platform Center</t>
  </si>
  <si>
    <t>Cast Iron Kettlebells</t>
  </si>
  <si>
    <t>Exercise Bike</t>
  </si>
  <si>
    <t>Treadmill</t>
  </si>
  <si>
    <t>Crosstrainer</t>
  </si>
  <si>
    <t>Horizontal 3-Tier Dumbbell Rack</t>
  </si>
  <si>
    <t>MJ-CORE; MJAXO-STA; MJAP-STA; MJLP-STA; MJRW-STA; MJDPH-STA; DJDPL-STA; DJADC-STA</t>
  </si>
  <si>
    <t>HAD-HRHR; HAD-XM42-65016; HAD-XM42-66016</t>
  </si>
  <si>
    <t>RP-RC; RP-CW; RP-W</t>
  </si>
  <si>
    <t>80070; 80071; 80072; 80073; 80074; 80075</t>
  </si>
  <si>
    <t>Airdyne</t>
  </si>
  <si>
    <t>AD6</t>
  </si>
  <si>
    <t>INXSC-ALLXX-02A</t>
  </si>
  <si>
    <t>INXSC-ALLXX-01A</t>
  </si>
  <si>
    <t>GTDR-3; SDR-005; SDR-010; SDR015; SDR-020; SDR-025; SDR-030; SDR-035; SDR-040; SDR-045; SDR-050; SDR-055; SDR-060; SDR-065; SDR-070; SDR-075</t>
  </si>
  <si>
    <t>Epinephrine Cabinet, 32 Pen</t>
  </si>
  <si>
    <t>Epinephrine Storage Panel, 32 Unit</t>
  </si>
  <si>
    <t>Epinephrine Auto-Inject Tote Bag, 32 unit</t>
  </si>
  <si>
    <t>Empty Drawer Cabinet for Bandages</t>
  </si>
  <si>
    <t>Eye Safe Faucet Mounted Eye Wash</t>
  </si>
  <si>
    <t>Brackets for Sani-Cloths</t>
  </si>
  <si>
    <t>Guardian wall Mate Unit B-D</t>
  </si>
  <si>
    <t>Bins, Tilt Front</t>
  </si>
  <si>
    <t>Kittredge Equipment Co.</t>
  </si>
  <si>
    <t>Winco</t>
  </si>
  <si>
    <t>Vollrath</t>
  </si>
  <si>
    <t>San Jamar</t>
  </si>
  <si>
    <t>Crown Brands</t>
  </si>
  <si>
    <t>Bunn</t>
  </si>
  <si>
    <t>Browne USA</t>
  </si>
  <si>
    <t xml:space="preserve">Taylor </t>
  </si>
  <si>
    <t>Tablecraft</t>
  </si>
  <si>
    <t>Channel Manufacturing</t>
  </si>
  <si>
    <t>Robot Coupe</t>
  </si>
  <si>
    <t>Hatco</t>
  </si>
  <si>
    <t>Edlund</t>
  </si>
  <si>
    <t>Kittredge Special</t>
  </si>
  <si>
    <t>Cooper-Atkins</t>
  </si>
  <si>
    <t>Oneida</t>
  </si>
  <si>
    <t>Admiral Craft</t>
  </si>
  <si>
    <t>SPJH-102</t>
  </si>
  <si>
    <t>SPJH-104</t>
  </si>
  <si>
    <t>SPJH-106</t>
  </si>
  <si>
    <t>SPJH-102PF</t>
  </si>
  <si>
    <t>SPJH-104PF</t>
  </si>
  <si>
    <t>SPJH-202</t>
  </si>
  <si>
    <t>SPJH-204</t>
  </si>
  <si>
    <t>SPJH-206</t>
  </si>
  <si>
    <t>SPJH-304</t>
  </si>
  <si>
    <t>SPJH-306</t>
  </si>
  <si>
    <t>SPJH-606</t>
  </si>
  <si>
    <t>67717/67521</t>
  </si>
  <si>
    <t>67708/67509</t>
  </si>
  <si>
    <t>ALXP-2618H</t>
  </si>
  <si>
    <t>ALRP-1826</t>
  </si>
  <si>
    <t>CB1824KC</t>
  </si>
  <si>
    <t>KLRST</t>
  </si>
  <si>
    <t>ALRK-20</t>
  </si>
  <si>
    <t>FG342488BLA</t>
  </si>
  <si>
    <t>PRK-20</t>
  </si>
  <si>
    <t>BSLD-13HD</t>
  </si>
  <si>
    <t>BSOT-13HD</t>
  </si>
  <si>
    <t>TS5</t>
  </si>
  <si>
    <t>TS32</t>
  </si>
  <si>
    <t>CSR-9</t>
  </si>
  <si>
    <t>R2N</t>
  </si>
  <si>
    <t>TQ-400-120-QS</t>
  </si>
  <si>
    <t>40700BK</t>
  </si>
  <si>
    <t>TK-EOS17R</t>
  </si>
  <si>
    <t>PSOM-MIYL-CB</t>
  </si>
  <si>
    <t>B073S6FRDB</t>
  </si>
  <si>
    <t>TEA KETTLE</t>
  </si>
  <si>
    <t>KNIFE SET</t>
  </si>
  <si>
    <t>C55-12PCKSAM</t>
  </si>
  <si>
    <t>BNYD-S&amp;P</t>
  </si>
  <si>
    <t>DFP450W-0-8</t>
  </si>
  <si>
    <t>B552005A</t>
  </si>
  <si>
    <t>HAMPER</t>
  </si>
  <si>
    <t>HI-BALL GLASS</t>
  </si>
  <si>
    <t>102248-12RM</t>
  </si>
  <si>
    <t>102274-12RM</t>
  </si>
  <si>
    <t>LY20PFS</t>
  </si>
  <si>
    <t>WPG-1217</t>
  </si>
  <si>
    <t>NJ600</t>
  </si>
  <si>
    <t>CTG-00-SMB</t>
  </si>
  <si>
    <t>Swingline</t>
  </si>
  <si>
    <t>Xacto</t>
  </si>
  <si>
    <t>Sparo</t>
  </si>
  <si>
    <t>Lorell</t>
  </si>
  <si>
    <t>Lathem Atomic</t>
  </si>
  <si>
    <t>HSM</t>
  </si>
  <si>
    <t>Quartet</t>
  </si>
  <si>
    <t>Holman</t>
  </si>
  <si>
    <t>Panasonic</t>
  </si>
  <si>
    <t>American Metal</t>
  </si>
  <si>
    <t>Displays2Go</t>
  </si>
  <si>
    <t>MMF</t>
  </si>
  <si>
    <t>Docupocket</t>
  </si>
  <si>
    <t>Honey Can Do</t>
  </si>
  <si>
    <t>GBC</t>
  </si>
  <si>
    <t>Seville</t>
  </si>
  <si>
    <t>Westcott</t>
  </si>
  <si>
    <t>Nasco</t>
  </si>
  <si>
    <t>Staples</t>
  </si>
  <si>
    <t>Storex</t>
  </si>
  <si>
    <t>Stronger</t>
  </si>
  <si>
    <t>Elegant</t>
  </si>
  <si>
    <t>Klein Tools</t>
  </si>
  <si>
    <t>Ugreen</t>
  </si>
  <si>
    <t>Rand McNally</t>
  </si>
  <si>
    <t>Uline</t>
  </si>
  <si>
    <t>Porter Cable</t>
  </si>
  <si>
    <t>Tektron</t>
  </si>
  <si>
    <t>Viz Pro</t>
  </si>
  <si>
    <t>Amazon</t>
  </si>
  <si>
    <t xml:space="preserve">Posh </t>
  </si>
  <si>
    <t>Ikea</t>
  </si>
  <si>
    <t>L16663</t>
  </si>
  <si>
    <t>L16603</t>
  </si>
  <si>
    <t>EPI26642</t>
  </si>
  <si>
    <t>SPR60006</t>
  </si>
  <si>
    <t>LLR80631</t>
  </si>
  <si>
    <t>9420GR</t>
  </si>
  <si>
    <t>LTH1600E</t>
  </si>
  <si>
    <t>QRT300TE</t>
  </si>
  <si>
    <t>CH0H3</t>
  </si>
  <si>
    <t>NE1054</t>
  </si>
  <si>
    <t>PSF-SP</t>
  </si>
  <si>
    <t>SWABT1212B</t>
  </si>
  <si>
    <t>SLS8511</t>
  </si>
  <si>
    <t>SLW85</t>
  </si>
  <si>
    <t>SLSHZ1185</t>
  </si>
  <si>
    <t>SWBIN11</t>
  </si>
  <si>
    <t>SWWS1248MP</t>
  </si>
  <si>
    <t>SWWS1224MP</t>
  </si>
  <si>
    <t>SLWB12SCV2</t>
  </si>
  <si>
    <t>SWHOK6BKV2</t>
  </si>
  <si>
    <t>SWBT24124B</t>
  </si>
  <si>
    <t>SWBT1</t>
  </si>
  <si>
    <t>SWMS104</t>
  </si>
  <si>
    <t>SLS1117</t>
  </si>
  <si>
    <t>230881MXWO8</t>
  </si>
  <si>
    <t>4117BL</t>
  </si>
  <si>
    <t>CRT01683</t>
  </si>
  <si>
    <t>SWI 190010</t>
  </si>
  <si>
    <t>SWI 74357</t>
  </si>
  <si>
    <t>SHE99307ZB</t>
  </si>
  <si>
    <t>SWI 90010</t>
  </si>
  <si>
    <t>TB27045</t>
  </si>
  <si>
    <t>TB26670</t>
  </si>
  <si>
    <t>STX6162U12C</t>
  </si>
  <si>
    <t>TKLA40B</t>
  </si>
  <si>
    <t>RJ11</t>
  </si>
  <si>
    <t>MMF2330881MXW08</t>
  </si>
  <si>
    <t>MMF221618201</t>
  </si>
  <si>
    <t>SWI 39005</t>
  </si>
  <si>
    <t>SPLNMC100FA</t>
  </si>
  <si>
    <t>H6463</t>
  </si>
  <si>
    <t>S21799</t>
  </si>
  <si>
    <t>PCCK602L3</t>
  </si>
  <si>
    <t>RD4872DL</t>
  </si>
  <si>
    <t>B014RM5LQO</t>
  </si>
  <si>
    <t>H2504BL</t>
  </si>
  <si>
    <t>ANGSVIDE</t>
  </si>
  <si>
    <t>SKUBB</t>
  </si>
  <si>
    <t>TRYSIL</t>
  </si>
  <si>
    <t>AXAG</t>
  </si>
  <si>
    <t>GRUNDTAL</t>
  </si>
  <si>
    <t>RUTER</t>
  </si>
  <si>
    <t>TORKIS</t>
  </si>
  <si>
    <t>BUMERANG</t>
  </si>
  <si>
    <t>Electronic 3-hole punch</t>
  </si>
  <si>
    <t>Letter system set w/7 pockets</t>
  </si>
  <si>
    <t>Letter system set w/4 pockets</t>
  </si>
  <si>
    <t>Paper cutter</t>
  </si>
  <si>
    <t>9-comp. drawer organizer</t>
  </si>
  <si>
    <t>Monitor Stand</t>
  </si>
  <si>
    <t>Wood Adjustable Organizer</t>
  </si>
  <si>
    <t>Low Pile Chair Mat</t>
  </si>
  <si>
    <t>Time Clock</t>
  </si>
  <si>
    <t>Cross-cut Paper Shredder</t>
  </si>
  <si>
    <t>Whiteboard easel</t>
  </si>
  <si>
    <t>Convection Oven</t>
  </si>
  <si>
    <t>Microwave, 1000 Watt</t>
  </si>
  <si>
    <t>Spatula</t>
  </si>
  <si>
    <t>Wire Basket for Slatwall</t>
  </si>
  <si>
    <t>Acrylic Sign Holder, Side</t>
  </si>
  <si>
    <t>Acrylic Literature Pocket</t>
  </si>
  <si>
    <t>Sign Frame, Side Loading</t>
  </si>
  <si>
    <t>Accessory Bin/Angled Front</t>
  </si>
  <si>
    <t>Slatwall Shelf, 12x48</t>
  </si>
  <si>
    <t>Slatwall Shelf, 12x24</t>
  </si>
  <si>
    <t>Knife Bracket, 2/Set</t>
  </si>
  <si>
    <t>Slatwall Peg Hook-25/Set</t>
  </si>
  <si>
    <t>Wire Basket for Slatwall, 24x12</t>
  </si>
  <si>
    <t>Accessory Bin, Rect.</t>
  </si>
  <si>
    <t>Slatwall Shelf w/Brackets</t>
  </si>
  <si>
    <t>Combo Lock Security Bags</t>
  </si>
  <si>
    <t>Cash Box w/Lock</t>
  </si>
  <si>
    <t>Manual 3-Hole Punch</t>
  </si>
  <si>
    <t>Wall File (7 pocket)</t>
  </si>
  <si>
    <t>Whiteboard Sign</t>
  </si>
  <si>
    <t>Rolling Storage Cart</t>
  </si>
  <si>
    <t>Stapler</t>
  </si>
  <si>
    <t>Roll Laminator, 27"</t>
  </si>
  <si>
    <t>Rolling Cart, 3 Shelf</t>
  </si>
  <si>
    <t>Scissors, 8"L</t>
  </si>
  <si>
    <t>Mobile Math Cart</t>
  </si>
  <si>
    <t>Magnetic Whiteboard Kit</t>
  </si>
  <si>
    <t>Large Magazine File</t>
  </si>
  <si>
    <t>Pencil Box (12/box)</t>
  </si>
  <si>
    <t>Precision Tool kit for Repairs</t>
  </si>
  <si>
    <t>Multi-Function Wire tracker</t>
  </si>
  <si>
    <t>Electrical test kit</t>
  </si>
  <si>
    <t>Adapter Cable Converter</t>
  </si>
  <si>
    <t>Delux Cash Box w/Lock</t>
  </si>
  <si>
    <t>World/US Wall Maps</t>
  </si>
  <si>
    <t>Advanced Political</t>
  </si>
  <si>
    <t>Auto Feeder Shredder</t>
  </si>
  <si>
    <t>Cable Cart (Peg Board)</t>
  </si>
  <si>
    <t>Hooks for Peg Board</t>
  </si>
  <si>
    <t>2-tool combo set</t>
  </si>
  <si>
    <t>135 Pc. Screwdriver bit set</t>
  </si>
  <si>
    <t>Whiteboard Divider, 48"x72"</t>
  </si>
  <si>
    <t>Ball Chair</t>
  </si>
  <si>
    <t>Beanbag Chair</t>
  </si>
  <si>
    <t>Mattress protector</t>
  </si>
  <si>
    <t>Storage Case-Under Bed</t>
  </si>
  <si>
    <t>Wardrobe w/Drawers</t>
  </si>
  <si>
    <t>Pillow</t>
  </si>
  <si>
    <t>Laundry Bin w/Wheels</t>
  </si>
  <si>
    <t>Ironing Board</t>
  </si>
  <si>
    <t>Laundry Basket</t>
  </si>
  <si>
    <t>Clothes Hanger (8/pk)</t>
  </si>
  <si>
    <t>Klopfenstein</t>
  </si>
  <si>
    <t>Rodenstock</t>
  </si>
  <si>
    <t>Arkay</t>
  </si>
  <si>
    <t>Beseler</t>
  </si>
  <si>
    <t>Jobo</t>
  </si>
  <si>
    <t>Freestyle</t>
  </si>
  <si>
    <t>Edwards Engineering</t>
  </si>
  <si>
    <t>Impact</t>
  </si>
  <si>
    <t>Shop Vac</t>
  </si>
  <si>
    <t>Debcor</t>
  </si>
  <si>
    <t>Pasco</t>
  </si>
  <si>
    <t>Lowes</t>
  </si>
  <si>
    <t>American Red Cross</t>
  </si>
  <si>
    <t>Flinn</t>
  </si>
  <si>
    <t>Arrowhead; Forensi</t>
  </si>
  <si>
    <t>121C003.333</t>
  </si>
  <si>
    <t>SWI-74357</t>
  </si>
  <si>
    <t>025D028</t>
  </si>
  <si>
    <t>51551-0000</t>
  </si>
  <si>
    <t>MRI824100PD</t>
  </si>
  <si>
    <t>ARSB48</t>
  </si>
  <si>
    <t>CPP3</t>
  </si>
  <si>
    <t>BGSSVK3B</t>
  </si>
  <si>
    <t>ME6950</t>
  </si>
  <si>
    <t>ME9433</t>
  </si>
  <si>
    <t>ME9799</t>
  </si>
  <si>
    <t>ME-9403A</t>
  </si>
  <si>
    <t>ME-1234</t>
  </si>
  <si>
    <t>SP10</t>
  </si>
  <si>
    <t>SB48022</t>
  </si>
  <si>
    <t>AP7313</t>
  </si>
  <si>
    <t>A2616CC</t>
  </si>
  <si>
    <t>Rehearsal Resource Center-Twin set</t>
  </si>
  <si>
    <t>Three-Hole Punch</t>
  </si>
  <si>
    <t>Flip Forms Set, 3 step</t>
  </si>
  <si>
    <t>Steel Easel</t>
  </si>
  <si>
    <t>Drying Rack, 100 shelf</t>
  </si>
  <si>
    <t>AWT Saturn Tensor</t>
  </si>
  <si>
    <t>Enlarging Lens, 50mm, f/2.8</t>
  </si>
  <si>
    <t>Squeegee Board</t>
  </si>
  <si>
    <t>Adjustable Table for Enlarger</t>
  </si>
  <si>
    <t>Dichro Color Head</t>
  </si>
  <si>
    <t>Enlarging Lens, 75mm, f/4</t>
  </si>
  <si>
    <t>Film Drying Cabinet</t>
  </si>
  <si>
    <t>Film Developer Kit</t>
  </si>
  <si>
    <t>Sheet Film Drum, 4x5</t>
  </si>
  <si>
    <t>ContactFrame, 14x17, mah.</t>
  </si>
  <si>
    <t>High-Speed Print Dryer</t>
  </si>
  <si>
    <t>UV Light Box, 20x24</t>
  </si>
  <si>
    <t>Studio Backdrop System, blk.</t>
  </si>
  <si>
    <t>Wet/Dry Vac. 12gal.</t>
  </si>
  <si>
    <t>Clay Storage Cart</t>
  </si>
  <si>
    <t>Pascars, 2 set</t>
  </si>
  <si>
    <t>Super Pulley Kit</t>
  </si>
  <si>
    <t>Starter Dynamics Track</t>
  </si>
  <si>
    <t>Digital Photogate Timer System</t>
  </si>
  <si>
    <t>Stop Watch</t>
  </si>
  <si>
    <t>Jet Cooker, 60,000 BTU</t>
  </si>
  <si>
    <t>Pulse Oximeter</t>
  </si>
  <si>
    <t>Red Cross BLS Instructor Set</t>
  </si>
  <si>
    <t>Ocean Current Demo Model</t>
  </si>
  <si>
    <t>Cryan. Lab Fuming Chamber</t>
  </si>
  <si>
    <t>Trisonic</t>
  </si>
  <si>
    <t>Sawstop</t>
  </si>
  <si>
    <t>Bessey</t>
  </si>
  <si>
    <t>Digital Multimeters</t>
  </si>
  <si>
    <t>Table Saw</t>
  </si>
  <si>
    <t>Large Wood Screw Clamps</t>
  </si>
  <si>
    <t>TSF309</t>
  </si>
  <si>
    <t>ICS31230</t>
  </si>
  <si>
    <t>HS8</t>
  </si>
  <si>
    <t>Nasco Education</t>
  </si>
  <si>
    <t>Crestware</t>
  </si>
  <si>
    <t>SI Mfg.</t>
  </si>
  <si>
    <t>Dipax</t>
  </si>
  <si>
    <t>Sterilite</t>
  </si>
  <si>
    <t>T.I.</t>
  </si>
  <si>
    <t>United Scientific</t>
  </si>
  <si>
    <t>Nantah Capital One</t>
  </si>
  <si>
    <t>FAF-Tech.</t>
  </si>
  <si>
    <t>Supertek Scientific</t>
  </si>
  <si>
    <t>Dynalon Labs</t>
  </si>
  <si>
    <t>Friesland</t>
  </si>
  <si>
    <t>Lab Connections</t>
  </si>
  <si>
    <t>Inovart</t>
  </si>
  <si>
    <t>GPI Anatomicals</t>
  </si>
  <si>
    <t>United Science</t>
  </si>
  <si>
    <t>WA31323; SP1813</t>
  </si>
  <si>
    <t>WA29500; UPN17BK</t>
  </si>
  <si>
    <t>WA23750; ABPR10</t>
  </si>
  <si>
    <t>WA34672; CLPHS75L</t>
  </si>
  <si>
    <t>TB20267</t>
  </si>
  <si>
    <t>SZ-90415</t>
  </si>
  <si>
    <t>TB27211</t>
  </si>
  <si>
    <t>TB27046</t>
  </si>
  <si>
    <t>NA10407</t>
  </si>
  <si>
    <t>UPEN1</t>
  </si>
  <si>
    <t>XN00111</t>
  </si>
  <si>
    <t>KL-020-03</t>
  </si>
  <si>
    <t>10.103.0050</t>
  </si>
  <si>
    <t>TSR524</t>
  </si>
  <si>
    <t>SB17998</t>
  </si>
  <si>
    <t>1976-27</t>
  </si>
  <si>
    <t>SCDSKI</t>
  </si>
  <si>
    <t>JES1460DSBB</t>
  </si>
  <si>
    <t>Sheet Pan, one-half size</t>
  </si>
  <si>
    <t>Puppet-Style Oven Mitt</t>
  </si>
  <si>
    <t>Cooling rack, stainless</t>
  </si>
  <si>
    <t>Hot pad</t>
  </si>
  <si>
    <t>Tongs</t>
  </si>
  <si>
    <t>Timer</t>
  </si>
  <si>
    <t>Single Sided White board Set</t>
  </si>
  <si>
    <t>Sensory Pillow</t>
  </si>
  <si>
    <t>Write-on/Wipe-off Circle Mat Set</t>
  </si>
  <si>
    <t>Mobile Math Cart w/lid</t>
  </si>
  <si>
    <t>Graphing Calculator</t>
  </si>
  <si>
    <t>Pendulum Clamps</t>
  </si>
  <si>
    <t>Double hooked Mass Sets</t>
  </si>
  <si>
    <t>Burner Tubing Connector</t>
  </si>
  <si>
    <t>Buret w/PTFE Plug, 50mL</t>
  </si>
  <si>
    <t>Ring Stand w/Triangular Base</t>
  </si>
  <si>
    <t>Poly. Cylinder, 100mL, pack of 18</t>
  </si>
  <si>
    <t>Poly. Cylinder, 50mL, pack of 18</t>
  </si>
  <si>
    <t>Evaporating Dish Set, 10 set</t>
  </si>
  <si>
    <t>Conductivity Meters</t>
  </si>
  <si>
    <t>Light Box</t>
  </si>
  <si>
    <t>Vertebrate set Model</t>
  </si>
  <si>
    <t>3-pc. Mini Heart Model Set</t>
  </si>
  <si>
    <t>Secchi Disk</t>
  </si>
  <si>
    <t>Bostitch</t>
  </si>
  <si>
    <t>Childcraft</t>
  </si>
  <si>
    <t>American Scientific</t>
  </si>
  <si>
    <t>Eisco</t>
  </si>
  <si>
    <t>CPO Science</t>
  </si>
  <si>
    <t>Humboldt</t>
  </si>
  <si>
    <t>Corning</t>
  </si>
  <si>
    <t>Frey Scientific</t>
  </si>
  <si>
    <t>Ginsberg</t>
  </si>
  <si>
    <t>Palo Verde</t>
  </si>
  <si>
    <t>Neo Science</t>
  </si>
  <si>
    <t>Lakeside</t>
  </si>
  <si>
    <t>Mini Ripple tank</t>
  </si>
  <si>
    <t>Ticker Timer</t>
  </si>
  <si>
    <t>Marble launcher basic C.R. set</t>
  </si>
  <si>
    <t>Generator</t>
  </si>
  <si>
    <t>Tirill Burner, natural gas</t>
  </si>
  <si>
    <t>Ceramic hot plate</t>
  </si>
  <si>
    <t>Double Buret Clamp</t>
  </si>
  <si>
    <t>Test tube rack, wood, 12-tube</t>
  </si>
  <si>
    <t>Poly. Dropping Bottle, 60mL, 12pk.</t>
  </si>
  <si>
    <t>Poly. Dropping Bottle, 120mL, 12pk.</t>
  </si>
  <si>
    <t>AC Hand Generator Kit</t>
  </si>
  <si>
    <t>Human Skull</t>
  </si>
  <si>
    <t>Advanced Skeleton</t>
  </si>
  <si>
    <t>Plant Press</t>
  </si>
  <si>
    <t>Environ. Prefer. Model</t>
  </si>
  <si>
    <t>Ocean Circulation Model</t>
  </si>
  <si>
    <t>Scientific Calculator, 10 digit</t>
  </si>
  <si>
    <t>Paper Trimmer, 18"</t>
  </si>
  <si>
    <t>Heavy-Duty Hole Punch</t>
  </si>
  <si>
    <t>Coat Hook Strip</t>
  </si>
  <si>
    <t>Lab Carts</t>
  </si>
  <si>
    <t>30XA; 572555</t>
  </si>
  <si>
    <t>292-4013</t>
  </si>
  <si>
    <t>30-1140</t>
  </si>
  <si>
    <t>30-1050</t>
  </si>
  <si>
    <t>B&amp;H Photo Video</t>
  </si>
  <si>
    <t>Canon</t>
  </si>
  <si>
    <t>Bescor</t>
  </si>
  <si>
    <t>PNY</t>
  </si>
  <si>
    <t>Manfrotto</t>
  </si>
  <si>
    <t>Sony</t>
  </si>
  <si>
    <t>Koss</t>
  </si>
  <si>
    <t>Califone</t>
  </si>
  <si>
    <t>Bose</t>
  </si>
  <si>
    <t>Gralab</t>
  </si>
  <si>
    <t>Schneider</t>
  </si>
  <si>
    <t>SX620HS; 1072C001</t>
  </si>
  <si>
    <t>LED-95DK2</t>
  </si>
  <si>
    <t>P-SDX64U395-GE</t>
  </si>
  <si>
    <t>MKCOMPACTACN-BK</t>
  </si>
  <si>
    <t>ZSRS60BT</t>
  </si>
  <si>
    <t>KPH7</t>
  </si>
  <si>
    <t>1017MUSB</t>
  </si>
  <si>
    <t>741131-0100</t>
  </si>
  <si>
    <t>R-N3038BL</t>
  </si>
  <si>
    <t>23CIII-XL</t>
  </si>
  <si>
    <t>451R</t>
  </si>
  <si>
    <t>8501-01</t>
  </si>
  <si>
    <t>45MXT 8227</t>
  </si>
  <si>
    <t>12-1070287</t>
  </si>
  <si>
    <t>11-039569</t>
  </si>
  <si>
    <t>Photo Camera</t>
  </si>
  <si>
    <t>Lighting Kit</t>
  </si>
  <si>
    <t>Memory Card</t>
  </si>
  <si>
    <t>Tripod</t>
  </si>
  <si>
    <t>CD Boombox w/Bluetooth</t>
  </si>
  <si>
    <t>Headphones</t>
  </si>
  <si>
    <t>Headsets</t>
  </si>
  <si>
    <t>2.1 Speaker System</t>
  </si>
  <si>
    <t>Stereo Network Receiver/Built-in</t>
  </si>
  <si>
    <t>Enlarger w/Variable Contrast</t>
  </si>
  <si>
    <t>Darkroom Timer</t>
  </si>
  <si>
    <t>Full-Format Negative Carrier</t>
  </si>
  <si>
    <t>Enlarging Easel, 4-blade, 11x14</t>
  </si>
  <si>
    <t>Enlarger</t>
  </si>
  <si>
    <t>Enlarging Lens, 135mm, f/5.6</t>
  </si>
  <si>
    <t>Enlarging Lens, 90mm, f/4.5</t>
  </si>
  <si>
    <t>Full-Frame Negative Carrier</t>
  </si>
  <si>
    <t>Negative Carrier, 4x5</t>
  </si>
  <si>
    <t>Negative Carrier, 6x4.5</t>
  </si>
  <si>
    <t>Negative Carrier 6.6</t>
  </si>
  <si>
    <t>Negative Carrier 6.7</t>
  </si>
  <si>
    <t>D&amp;K</t>
  </si>
  <si>
    <t>Kaiser</t>
  </si>
  <si>
    <t>Paterson</t>
  </si>
  <si>
    <t>219M; SE-1403</t>
  </si>
  <si>
    <t>PTP115</t>
  </si>
  <si>
    <t>Negative Carrier, 6.9</t>
  </si>
  <si>
    <t>Enlarging Easel, 4-blade, 20x24</t>
  </si>
  <si>
    <t>Dry Mounting Press, 18.5x23</t>
  </si>
  <si>
    <t>Copy Stand w/Arm</t>
  </si>
  <si>
    <t>Developing Tank &amp; 2-Reels</t>
  </si>
  <si>
    <t>146M023.117</t>
  </si>
  <si>
    <t>028B002</t>
  </si>
  <si>
    <t>174A300.62</t>
  </si>
  <si>
    <t>147G002.107</t>
  </si>
  <si>
    <t>166E001.104</t>
  </si>
  <si>
    <t>Mobile Choral Folio Cabinet/Doors</t>
  </si>
  <si>
    <t>Rack'n Roll, 6ft., Black</t>
  </si>
  <si>
    <t>Reversible Board, 72"Wx48"H</t>
  </si>
  <si>
    <t>Basic Percussion Workstation-no acc.</t>
  </si>
  <si>
    <t>Small Instrument Cabinet</t>
  </si>
  <si>
    <t>Creative Office Pavilion</t>
  </si>
  <si>
    <t>WWBW 870020</t>
  </si>
  <si>
    <t>WWBW 463232</t>
  </si>
  <si>
    <t>WWBW 461868</t>
  </si>
  <si>
    <t>WWBW 467172</t>
  </si>
  <si>
    <t>WWBW 463295</t>
  </si>
  <si>
    <t>WWBW 468264</t>
  </si>
  <si>
    <t>WWBW H89947</t>
  </si>
  <si>
    <t>WWBW J45908</t>
  </si>
  <si>
    <t>WWBW H74568</t>
  </si>
  <si>
    <t>WWBW 466919</t>
  </si>
  <si>
    <t>WWBW 466986</t>
  </si>
  <si>
    <t>WWBW 446412</t>
  </si>
  <si>
    <t>WWBW J06150</t>
  </si>
  <si>
    <t>AP7363</t>
  </si>
  <si>
    <t>OB1059</t>
  </si>
  <si>
    <t>AP1034</t>
  </si>
  <si>
    <t>AP2294</t>
  </si>
  <si>
    <t>AP2295</t>
  </si>
  <si>
    <t>AP7558</t>
  </si>
  <si>
    <t>AP10074</t>
  </si>
  <si>
    <t>AP4836</t>
  </si>
  <si>
    <t>AP8078</t>
  </si>
  <si>
    <t>AP9478</t>
  </si>
  <si>
    <t>AP1004</t>
  </si>
  <si>
    <t>Timpani Set, 4 set</t>
  </si>
  <si>
    <t>Student Oboe</t>
  </si>
  <si>
    <t>Bassoon</t>
  </si>
  <si>
    <t>English Horn</t>
  </si>
  <si>
    <t>Double French Horn</t>
  </si>
  <si>
    <t>Mellophone</t>
  </si>
  <si>
    <t>Alto Flute</t>
  </si>
  <si>
    <t>Convertible Marching Tuba</t>
  </si>
  <si>
    <t>Piccolo</t>
  </si>
  <si>
    <t xml:space="preserve">Maple Snare Drum, 14x16.5" </t>
  </si>
  <si>
    <t xml:space="preserve">Maple Field Snare Drum, 14x12" </t>
  </si>
  <si>
    <t>Concert Tom Set w/2 Stands, 4set</t>
  </si>
  <si>
    <t>Hi-Hat Cymbals, 15" Pair</t>
  </si>
  <si>
    <t>Sonic Flame Demo kit</t>
  </si>
  <si>
    <t>Anti-Theft Device for Balance</t>
  </si>
  <si>
    <t>Single Buret Clamp, 6pk</t>
  </si>
  <si>
    <t>Poly. Cylinder, 10mL, pack of 24</t>
  </si>
  <si>
    <t>Poly. Cylinder, 25mL, pack of 18</t>
  </si>
  <si>
    <t>Air In A Bottle-Demo Model</t>
  </si>
  <si>
    <t>Indoor Air Monitor-mounted</t>
  </si>
  <si>
    <t>Becker "One In A Million"</t>
  </si>
  <si>
    <t>Micropipette, 2-20</t>
  </si>
  <si>
    <t>Anti-Theft Device</t>
  </si>
  <si>
    <t>Magnetic Stirrer/Hot plate</t>
  </si>
  <si>
    <t>Autoclave</t>
  </si>
  <si>
    <t>Sargent-Welch/VWR</t>
  </si>
  <si>
    <t>Ohaus</t>
  </si>
  <si>
    <t>Extech</t>
  </si>
  <si>
    <t>Global</t>
  </si>
  <si>
    <t>Rigol</t>
  </si>
  <si>
    <t>Weller</t>
  </si>
  <si>
    <t>Dsaw</t>
  </si>
  <si>
    <t>Science First</t>
  </si>
  <si>
    <t>Vernier</t>
  </si>
  <si>
    <t>B&amp;K</t>
  </si>
  <si>
    <t>Elect. Instru.</t>
  </si>
  <si>
    <t>VWR</t>
  </si>
  <si>
    <t>Benchmark</t>
  </si>
  <si>
    <t>Davis</t>
  </si>
  <si>
    <t>Ind. Support</t>
  </si>
  <si>
    <t>Wards</t>
  </si>
  <si>
    <t>GPI</t>
  </si>
  <si>
    <t>GI</t>
  </si>
  <si>
    <t>Swift</t>
  </si>
  <si>
    <t>Mass Balance, 8200</t>
  </si>
  <si>
    <t>Power Supplies Triple Output</t>
  </si>
  <si>
    <t>Digital DC power supply</t>
  </si>
  <si>
    <t>Digital multimeter</t>
  </si>
  <si>
    <t>Oscilloscope</t>
  </si>
  <si>
    <t>Soldering Station</t>
  </si>
  <si>
    <t>Air Track-student</t>
  </si>
  <si>
    <t>Air Track Gliders, medium</t>
  </si>
  <si>
    <t>Labquest 2</t>
  </si>
  <si>
    <t>Signal Generator</t>
  </si>
  <si>
    <t>Buzzer In A Vacuum kit</t>
  </si>
  <si>
    <t>Hot Plate Stirrer, 7x7</t>
  </si>
  <si>
    <t>Mini Magnetic Stirrer</t>
  </si>
  <si>
    <t>Stirring Rods, plastic, set</t>
  </si>
  <si>
    <t>Wireless Weather Station</t>
  </si>
  <si>
    <t>12-Cube Density set</t>
  </si>
  <si>
    <t>Thermal Handheld Camera</t>
  </si>
  <si>
    <t>Standing Wave Demonstator</t>
  </si>
  <si>
    <t>CR. Dissection Instrument set</t>
  </si>
  <si>
    <t>Digestive System Model</t>
  </si>
  <si>
    <t>Left Breast Model w/3 path.</t>
  </si>
  <si>
    <t>Diseased Kidney model</t>
  </si>
  <si>
    <t>Micropipette, 20-200</t>
  </si>
  <si>
    <t>Micropipette, 100-1000</t>
  </si>
  <si>
    <t>Digital Microscope</t>
  </si>
  <si>
    <t>Melt Station</t>
  </si>
  <si>
    <t>Go-Direct Spectrovis Plus</t>
  </si>
  <si>
    <t>Go Direct Spectrovis Plus Spectroph.</t>
  </si>
  <si>
    <t>Compound Microscope</t>
  </si>
  <si>
    <t>Skeleton w/haning mount</t>
  </si>
  <si>
    <t>470217-950; SKX8200</t>
  </si>
  <si>
    <t>97049-956; 382213</t>
  </si>
  <si>
    <t>470122-090; PRO-50A</t>
  </si>
  <si>
    <t>DS1054Z</t>
  </si>
  <si>
    <t>300063-174; 185-WTCPT</t>
  </si>
  <si>
    <t>470007-436; SH-501A</t>
  </si>
  <si>
    <t>470110-762; EA-06</t>
  </si>
  <si>
    <t>470133-546; LABQ2</t>
  </si>
  <si>
    <t>MISC-SWMISC; 4003A</t>
  </si>
  <si>
    <t>470128-398; BTUZN11</t>
  </si>
  <si>
    <t>470015-810; VWR</t>
  </si>
  <si>
    <t>470222-632; S1005</t>
  </si>
  <si>
    <t>470149-538; A10370/1</t>
  </si>
  <si>
    <t>470166-544; GDX-SVISPL</t>
  </si>
  <si>
    <t>470017-416; 6250</t>
  </si>
  <si>
    <t>470303-936; DCSET10</t>
  </si>
  <si>
    <t>MISC-EQUIP. FLIR C2-720001</t>
  </si>
  <si>
    <t>470003-670; 4513000</t>
  </si>
  <si>
    <t>470015-776</t>
  </si>
  <si>
    <t>470136-152; AM0094</t>
  </si>
  <si>
    <t>470128-640; 3401</t>
  </si>
  <si>
    <t>470029-496; 3260</t>
  </si>
  <si>
    <t>470015-810</t>
  </si>
  <si>
    <t>470231-600</t>
  </si>
  <si>
    <t>470231-602</t>
  </si>
  <si>
    <t>470144-208; DC4-456H</t>
  </si>
  <si>
    <t>470113-968; MLT-BTA</t>
  </si>
  <si>
    <t>470205-966; M3602-4</t>
  </si>
  <si>
    <t>470029-944; 3B A10/1</t>
  </si>
  <si>
    <t>Skywill</t>
  </si>
  <si>
    <t>Eberbach</t>
  </si>
  <si>
    <t>OSAW</t>
  </si>
  <si>
    <t>Bosch</t>
  </si>
  <si>
    <t>Milwaukee</t>
  </si>
  <si>
    <t>Stanley</t>
  </si>
  <si>
    <t>Saunders</t>
  </si>
  <si>
    <t>Shivdial</t>
  </si>
  <si>
    <t>89032-292</t>
  </si>
  <si>
    <t>470232-024; GSNK60W</t>
  </si>
  <si>
    <t>470202558; 2800</t>
  </si>
  <si>
    <t>MISC-NONCORDFS</t>
  </si>
  <si>
    <t>470217-950; SKK8200</t>
  </si>
  <si>
    <t>470235-888; SE1079</t>
  </si>
  <si>
    <t>470017-600; IRT-BTA</t>
  </si>
  <si>
    <t>300006-774; 115-DC720KA</t>
  </si>
  <si>
    <t>300006-783; 115-DC9310</t>
  </si>
  <si>
    <t>300006-783; 115-DC9311</t>
  </si>
  <si>
    <t>300081-930</t>
  </si>
  <si>
    <t>500012-961; 500033-560</t>
  </si>
  <si>
    <t>470100-816; 1126</t>
  </si>
  <si>
    <t>470148-912; P20318</t>
  </si>
  <si>
    <t>Electrophoresis</t>
  </si>
  <si>
    <t>Desk Lamps</t>
  </si>
  <si>
    <t>Microscope Slide Cabinet</t>
  </si>
  <si>
    <t>Unpack, set-in-place &amp; debris removal</t>
  </si>
  <si>
    <t>Power Pole/ AC-DC Converter</t>
  </si>
  <si>
    <t>Infrared Thermometer</t>
  </si>
  <si>
    <t>Drill</t>
  </si>
  <si>
    <t>Cordless Drill Battery Charger</t>
  </si>
  <si>
    <t>Cordless Drill Charger</t>
  </si>
  <si>
    <t>Band Saw</t>
  </si>
  <si>
    <t>Hot Glue Gun/Glue</t>
  </si>
  <si>
    <t>Easy Cutter (for balsa wood)</t>
  </si>
  <si>
    <t>Convection of Liquids Tube</t>
  </si>
  <si>
    <t>Fisher Scientific</t>
  </si>
  <si>
    <t>Arbor</t>
  </si>
  <si>
    <t>Digi-key</t>
  </si>
  <si>
    <t>McMaster</t>
  </si>
  <si>
    <t>Office Depot</t>
  </si>
  <si>
    <t>Anatomy Warehouse</t>
  </si>
  <si>
    <t>Thermo</t>
  </si>
  <si>
    <t>MiniPCR</t>
  </si>
  <si>
    <t>Electroscope</t>
  </si>
  <si>
    <t>Ring Stand Adaptor</t>
  </si>
  <si>
    <t>Van Der Graaf Generator</t>
  </si>
  <si>
    <t>Hot plates</t>
  </si>
  <si>
    <t>Signal Generator Lead kit</t>
  </si>
  <si>
    <t>Vacuum pump</t>
  </si>
  <si>
    <t>Calorimetry Resistor</t>
  </si>
  <si>
    <t>Plastic pipe, 1", in 8' lenghts</t>
  </si>
  <si>
    <t>Electronic Balance</t>
  </si>
  <si>
    <t xml:space="preserve">Ring support w/rod clamp, 4" </t>
  </si>
  <si>
    <t>Poly. Dropping Bottle, 250mL, 12pk</t>
  </si>
  <si>
    <t>4-Drawer Storage Bin, 68qt, black</t>
  </si>
  <si>
    <t>Thermometer Storage Rack</t>
  </si>
  <si>
    <t>Compact scale, 5000g</t>
  </si>
  <si>
    <t>Student Timer, 12set</t>
  </si>
  <si>
    <t>Wavelength &amp; Spectrum Demonstrator</t>
  </si>
  <si>
    <t>Smartphone Spectroscope</t>
  </si>
  <si>
    <t>Resonance Bowl w/mat</t>
  </si>
  <si>
    <t>Shoulder joint</t>
  </si>
  <si>
    <t>Reaction Timer</t>
  </si>
  <si>
    <t>Life-Size Prostate model set</t>
  </si>
  <si>
    <t>Diseased Liver model</t>
  </si>
  <si>
    <t>Plankton net</t>
  </si>
  <si>
    <t>Heater Block Analogue</t>
  </si>
  <si>
    <t>Block module 8-hole</t>
  </si>
  <si>
    <t>Compact power supply</t>
  </si>
  <si>
    <t>UVP Mini-Lamp</t>
  </si>
  <si>
    <t>GrowWall 2 Hydro. System</t>
  </si>
  <si>
    <t>High Volume Air sampler</t>
  </si>
  <si>
    <t>Water treatment model</t>
  </si>
  <si>
    <t>Stereo Microscope</t>
  </si>
  <si>
    <t>Electronic balance, 20g</t>
  </si>
  <si>
    <t>Precision Balance, 12g</t>
  </si>
  <si>
    <t>Mini centrifuge</t>
  </si>
  <si>
    <t>Thermal Cycler</t>
  </si>
  <si>
    <t>Incubator</t>
  </si>
  <si>
    <t>Water bath</t>
  </si>
  <si>
    <t>Drying Rack</t>
  </si>
  <si>
    <t>Distiller</t>
  </si>
  <si>
    <t>NC1381784</t>
  </si>
  <si>
    <t>05 754Q</t>
  </si>
  <si>
    <t>S43207</t>
  </si>
  <si>
    <t>S50441</t>
  </si>
  <si>
    <t>NC1625357</t>
  </si>
  <si>
    <t>S63086</t>
  </si>
  <si>
    <t>S05831</t>
  </si>
  <si>
    <t>NC1625359</t>
  </si>
  <si>
    <t>S14530</t>
  </si>
  <si>
    <t>12 000 109</t>
  </si>
  <si>
    <t>S31688P</t>
  </si>
  <si>
    <t>NC0208621</t>
  </si>
  <si>
    <t>S478761</t>
  </si>
  <si>
    <t>S63464</t>
  </si>
  <si>
    <t>S65330</t>
  </si>
  <si>
    <t>NC1625360</t>
  </si>
  <si>
    <t>NC1625361</t>
  </si>
  <si>
    <t>S12860; S12861</t>
  </si>
  <si>
    <t>S171342</t>
  </si>
  <si>
    <t>S16213</t>
  </si>
  <si>
    <t>NC1625</t>
  </si>
  <si>
    <t>S450085E</t>
  </si>
  <si>
    <t>S28682</t>
  </si>
  <si>
    <t>S28691</t>
  </si>
  <si>
    <t>NC1615004</t>
  </si>
  <si>
    <t>UVP95018802</t>
  </si>
  <si>
    <t>S24040</t>
  </si>
  <si>
    <t>S97623</t>
  </si>
  <si>
    <t>S01977</t>
  </si>
  <si>
    <t>S14531</t>
  </si>
  <si>
    <t>NC1625373</t>
  </si>
  <si>
    <t>S72436</t>
  </si>
  <si>
    <t>NC1029504</t>
  </si>
  <si>
    <t>S521081</t>
  </si>
  <si>
    <t>S90307</t>
  </si>
  <si>
    <t>S67601B</t>
  </si>
  <si>
    <t>S47855</t>
  </si>
  <si>
    <t>S50912</t>
  </si>
  <si>
    <t>Midwest Shop Supplies</t>
  </si>
  <si>
    <t>Grizzly</t>
  </si>
  <si>
    <t>DeWalt</t>
  </si>
  <si>
    <t>Wilton</t>
  </si>
  <si>
    <t>Dremel</t>
  </si>
  <si>
    <t>Floor Drill Press</t>
  </si>
  <si>
    <t>Compound miter saw</t>
  </si>
  <si>
    <t>Corner vises</t>
  </si>
  <si>
    <t>Jig saws</t>
  </si>
  <si>
    <t>Rotary tool kit, 160pc.</t>
  </si>
  <si>
    <t>Tape measure, 100'</t>
  </si>
  <si>
    <t>Vises for drill press</t>
  </si>
  <si>
    <t>Pipe clamp</t>
  </si>
  <si>
    <t>G7948; B074375</t>
  </si>
  <si>
    <t>DWS780; 243255</t>
  </si>
  <si>
    <t>63144; 979475</t>
  </si>
  <si>
    <t>317K; 243021</t>
  </si>
  <si>
    <t>710-08; 343411</t>
  </si>
  <si>
    <t>DWHT34039; B001270</t>
  </si>
  <si>
    <t>3W761; B005884</t>
  </si>
  <si>
    <t>PC34-2; 236851</t>
  </si>
  <si>
    <t>21-296; 850916</t>
  </si>
  <si>
    <t>Advanced Educational Technologies</t>
  </si>
  <si>
    <t>Fume Extractor</t>
  </si>
  <si>
    <t>Standard single hose connection kit</t>
  </si>
  <si>
    <t>Replacement combined filter</t>
  </si>
  <si>
    <t>Replacement pre-filter</t>
  </si>
  <si>
    <t>Wood Sander/Scraper, yellow</t>
  </si>
  <si>
    <t>350 L0542A</t>
  </si>
  <si>
    <t>SHK-AD350-4</t>
  </si>
  <si>
    <t>A1030055</t>
  </si>
  <si>
    <t>A1050056</t>
  </si>
  <si>
    <t>Williams' Piano Shop</t>
  </si>
  <si>
    <t>Adjustable Grand Piano Dolly, black</t>
  </si>
  <si>
    <t>M524</t>
  </si>
  <si>
    <t>Proteam</t>
  </si>
  <si>
    <t xml:space="preserve">Table w/6 legs 78x30x31" </t>
  </si>
  <si>
    <t>Dust collector w/filter bags</t>
  </si>
  <si>
    <t>14" Bandsaw</t>
  </si>
  <si>
    <t>Cantilever Rack</t>
  </si>
  <si>
    <t>M486105DC-650BK; 708642BK</t>
  </si>
  <si>
    <t>M656604 1791216K; PWBS-14CS</t>
  </si>
  <si>
    <t>MT251CS36</t>
  </si>
  <si>
    <t xml:space="preserve">Demco </t>
  </si>
  <si>
    <t>Demco</t>
  </si>
  <si>
    <t xml:space="preserve">Duralight Undercounter Cart 24"x26"x26" </t>
  </si>
  <si>
    <t>W13657610</t>
  </si>
  <si>
    <t>Student Chair, 18"H</t>
  </si>
  <si>
    <t>Panto Swing Lupo</t>
  </si>
  <si>
    <t>Metal Storage Shelving 48"Wx24"Dx87"H</t>
  </si>
  <si>
    <t>GE</t>
  </si>
  <si>
    <t>GTE16GSHSS; IM4D; DBC026A1BSSDB</t>
  </si>
  <si>
    <t>Top-Freezer Refrigerator W/Ice Maker, Can Capacity Beverage Center</t>
  </si>
  <si>
    <t>Encap. Suite</t>
  </si>
  <si>
    <t>Southern Aluminum</t>
  </si>
  <si>
    <t>ALS</t>
  </si>
  <si>
    <t>48" Single LED lamp R10 Complete SafeLight fixture</t>
  </si>
  <si>
    <t>30x48 Alulite w/Individual folding legs</t>
  </si>
  <si>
    <t>36" W Concensys shelf</t>
  </si>
  <si>
    <t>Permanent Wall Hanger kit</t>
  </si>
  <si>
    <t>#65H - Pair</t>
  </si>
  <si>
    <t>G &amp; G Fitness Equipment</t>
  </si>
  <si>
    <t>Body Solid</t>
  </si>
  <si>
    <t>Bike w/air diverter</t>
  </si>
  <si>
    <t>Treadmill, arctic silver</t>
  </si>
  <si>
    <t>Rower</t>
  </si>
  <si>
    <t>111446-001</t>
  </si>
  <si>
    <t>INTSC-ALLXX-02A</t>
  </si>
  <si>
    <t>R300</t>
  </si>
  <si>
    <t>M433618 EL-2</t>
  </si>
  <si>
    <t xml:space="preserve">Lumber storage rack, Gray </t>
  </si>
  <si>
    <t>Slatwall panel, 4x8, birch melamine, 2pk</t>
  </si>
  <si>
    <t>Binder holder, no text, white no legend, wall, 5" depth</t>
  </si>
  <si>
    <t>H-5060BIR</t>
  </si>
  <si>
    <t>490X23</t>
  </si>
  <si>
    <t>Waveworks</t>
  </si>
  <si>
    <t>Transaction counter, 15"Dx66"W</t>
  </si>
  <si>
    <t>Lightweight foldering bed w/mattress, cot size-74x31", on casters</t>
  </si>
  <si>
    <t>Hon</t>
  </si>
  <si>
    <t>NOF</t>
  </si>
  <si>
    <t>Motivate</t>
  </si>
  <si>
    <t>4-Leg Café Height stool</t>
  </si>
  <si>
    <t>Maneuver</t>
  </si>
  <si>
    <t>Desk, 30Dx60W</t>
  </si>
  <si>
    <t>Accessories-Modesty Panel 30Wx12"H</t>
  </si>
  <si>
    <t>Adjustable Height Desk, 24x60x24-34</t>
  </si>
  <si>
    <t>AND-AH2460REC</t>
  </si>
  <si>
    <t>Adjustable Height Desk, 24x36x24-35</t>
  </si>
  <si>
    <t>XAND-AH2436REC</t>
  </si>
  <si>
    <t>48" Round Table</t>
  </si>
  <si>
    <t>XAND-ACT48R</t>
  </si>
  <si>
    <t>File Cabinet, 2dr, lateral/lock</t>
  </si>
  <si>
    <t>Planes</t>
  </si>
  <si>
    <t>Flip-top table, 36x24, w/casters</t>
  </si>
  <si>
    <t>Student Chair, 18"</t>
  </si>
  <si>
    <t>Flip-top table, 72", w/modesty panel &amp; casters</t>
  </si>
  <si>
    <t>Easel, 3in1, total erase</t>
  </si>
  <si>
    <t>Cabinet, storage mobile shop, 36.5x36x24"D</t>
  </si>
  <si>
    <t>SSI</t>
  </si>
  <si>
    <t>Norfolk Power Equipment</t>
  </si>
  <si>
    <t>Genie</t>
  </si>
  <si>
    <t>Scissor Lift, 25ft. Working height</t>
  </si>
  <si>
    <t>GS1930</t>
  </si>
  <si>
    <t>Metal Costumer, 4 ball-tipped, double hooks</t>
  </si>
  <si>
    <t>standard</t>
  </si>
  <si>
    <t>mHEC</t>
  </si>
  <si>
    <t>state/OSD</t>
  </si>
  <si>
    <t>Other (Please specify):QUOTE</t>
  </si>
  <si>
    <t>Stoughton</t>
  </si>
  <si>
    <t>Stoughton High School</t>
  </si>
  <si>
    <t>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</si>
</sst>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9"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
      <sz val="8"/>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22" fillId="0" borderId="0" applyFont="0" applyFill="0" applyBorder="0" applyAlignment="0" applyProtection="0"/>
  </cellStyleXfs>
  <cellXfs count="18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Font="1" applyBorder="1" applyAlignment="1">
      <alignment horizontal="left" vertical="top" wrapText="1"/>
    </xf>
    <xf numFmtId="0" fontId="16" fillId="0" borderId="3" xfId="0" applyFont="1" applyBorder="1" applyAlignment="1">
      <alignment horizontal="left" vertical="top" wrapText="1"/>
    </xf>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8"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3" fillId="11" borderId="5" xfId="0"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164" fontId="24" fillId="3" borderId="0" xfId="0" applyNumberFormat="1" applyFont="1" applyFill="1" applyBorder="1" applyAlignment="1">
      <alignment horizontal="right" vertical="top" wrapText="1"/>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1" fillId="4" borderId="33"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6" fillId="0" borderId="1" xfId="0" applyFont="1" applyBorder="1" applyAlignment="1">
      <alignment horizontal="left" vertical="top" wrapText="1"/>
    </xf>
    <xf numFmtId="0" fontId="10" fillId="0" borderId="46" xfId="0" applyFont="1" applyBorder="1"/>
    <xf numFmtId="0" fontId="10" fillId="0" borderId="1" xfId="0" applyFont="1" applyBorder="1"/>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17" fontId="16" fillId="3" borderId="8" xfId="0"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2" xfId="0" quotePrefix="1"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49" fontId="16" fillId="3" borderId="8" xfId="0" applyNumberFormat="1" applyFont="1" applyFill="1" applyBorder="1" applyAlignment="1">
      <alignment horizontal="center" vertical="top" wrapText="1"/>
    </xf>
    <xf numFmtId="49" fontId="16" fillId="3" borderId="3"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164" fontId="25" fillId="3" borderId="9" xfId="0" applyNumberFormat="1" applyFont="1" applyFill="1" applyBorder="1" applyAlignment="1">
      <alignment horizontal="right" vertical="top" wrapText="1"/>
    </xf>
    <xf numFmtId="164" fontId="25" fillId="3" borderId="28" xfId="0" applyNumberFormat="1" applyFont="1" applyFill="1" applyBorder="1" applyAlignment="1">
      <alignment horizontal="right" vertical="top" wrapText="1"/>
    </xf>
    <xf numFmtId="164" fontId="25" fillId="3" borderId="7" xfId="0" applyNumberFormat="1" applyFont="1" applyFill="1" applyBorder="1" applyAlignment="1">
      <alignment horizontal="righ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workbookViewId="0">
      <selection activeCell="M2" sqref="M2"/>
    </sheetView>
  </sheetViews>
  <sheetFormatPr defaultColWidth="22" defaultRowHeight="202.5" customHeight="1" x14ac:dyDescent="0.3"/>
  <cols>
    <col min="1" max="1" width="22" style="16"/>
    <col min="14" max="14" width="20.44140625" customWidth="1"/>
    <col min="15" max="15" width="14.4414062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60" zoomScaleNormal="60" workbookViewId="0">
      <pane ySplit="14" topLeftCell="A15" activePane="bottomLeft" state="frozen"/>
      <selection pane="bottomLeft" activeCell="F26" sqref="F26"/>
    </sheetView>
  </sheetViews>
  <sheetFormatPr defaultColWidth="8.77734375" defaultRowHeight="14.4" x14ac:dyDescent="0.3"/>
  <cols>
    <col min="1" max="1" width="18" customWidth="1"/>
    <col min="2" max="2" width="18.6640625" customWidth="1"/>
    <col min="3" max="3" width="23.77734375" customWidth="1"/>
    <col min="4" max="4" width="30.33203125" customWidth="1"/>
    <col min="5" max="5" width="1.6640625" customWidth="1"/>
    <col min="6" max="6" width="40.33203125" customWidth="1"/>
    <col min="7" max="7" width="21.6640625" customWidth="1"/>
    <col min="8" max="8" width="1.6640625" customWidth="1"/>
    <col min="9" max="9" width="44.4414062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44140625" customWidth="1"/>
    <col min="17" max="17" width="0.33203125" customWidth="1"/>
    <col min="18" max="18" width="47.44140625" customWidth="1"/>
    <col min="19" max="19" width="23.6640625" customWidth="1"/>
  </cols>
  <sheetData>
    <row r="1" spans="1:19 16328:16367" ht="66.75" customHeight="1" thickBot="1" x14ac:dyDescent="0.65">
      <c r="A1" s="18"/>
      <c r="B1" s="128" t="s">
        <v>140</v>
      </c>
      <c r="C1" s="129"/>
      <c r="D1" s="129"/>
      <c r="E1" s="129"/>
      <c r="F1" s="129"/>
      <c r="G1" s="129"/>
      <c r="H1" s="129"/>
      <c r="I1" s="129"/>
      <c r="J1" s="129"/>
      <c r="K1" s="129"/>
      <c r="L1" s="129"/>
      <c r="M1" s="129"/>
      <c r="N1" s="129"/>
      <c r="O1" s="129"/>
      <c r="P1" s="129"/>
      <c r="Q1" s="31"/>
      <c r="R1" s="20"/>
      <c r="S1" s="10"/>
    </row>
    <row r="2" spans="1:19 16328:16367" ht="57" customHeight="1" thickTop="1" x14ac:dyDescent="0.3">
      <c r="B2" s="130" t="s">
        <v>16</v>
      </c>
      <c r="C2" s="122"/>
      <c r="D2" s="122"/>
      <c r="E2" s="133"/>
      <c r="F2" s="122" t="s">
        <v>26</v>
      </c>
      <c r="G2" s="122"/>
      <c r="H2" s="133"/>
      <c r="I2" s="131" t="s">
        <v>23</v>
      </c>
      <c r="J2" s="132"/>
      <c r="K2" s="104"/>
      <c r="L2" s="122" t="s">
        <v>112</v>
      </c>
      <c r="M2" s="122"/>
      <c r="N2" s="122"/>
      <c r="O2" s="122"/>
      <c r="P2" s="122"/>
      <c r="Q2" s="123"/>
      <c r="R2" s="19"/>
    </row>
    <row r="3" spans="1:19 16328:16367" ht="44.25" customHeight="1" x14ac:dyDescent="0.3">
      <c r="B3" s="136" t="s">
        <v>8</v>
      </c>
      <c r="C3" s="137"/>
      <c r="D3" s="30" t="s">
        <v>1268</v>
      </c>
      <c r="E3" s="133"/>
      <c r="F3" s="140" t="s">
        <v>117</v>
      </c>
      <c r="G3" s="138">
        <f>SUM(Furniture!O3:O350)</f>
        <v>1322944.5899999994</v>
      </c>
      <c r="H3" s="133"/>
      <c r="I3" s="33" t="s">
        <v>77</v>
      </c>
      <c r="J3" s="67">
        <f>Sheet1!D12</f>
        <v>2347.56</v>
      </c>
      <c r="K3" s="104"/>
      <c r="L3" s="111" t="s">
        <v>40</v>
      </c>
      <c r="M3" s="112"/>
      <c r="N3" s="112"/>
      <c r="O3" s="112"/>
      <c r="P3" s="66">
        <f>Sheet3!F4</f>
        <v>191664.08999999997</v>
      </c>
      <c r="Q3" s="43"/>
    </row>
    <row r="4" spans="1:19 16328:16367" ht="42" customHeight="1" x14ac:dyDescent="0.3">
      <c r="B4" s="136" t="s">
        <v>14</v>
      </c>
      <c r="C4" s="137"/>
      <c r="D4" s="30" t="s">
        <v>1269</v>
      </c>
      <c r="E4" s="133"/>
      <c r="F4" s="141"/>
      <c r="G4" s="139"/>
      <c r="H4" s="133"/>
      <c r="I4" s="34" t="s">
        <v>67</v>
      </c>
      <c r="J4" s="68">
        <f>Sheet1!D4</f>
        <v>679.8</v>
      </c>
      <c r="K4" s="104"/>
      <c r="L4" s="107" t="s">
        <v>41</v>
      </c>
      <c r="M4" s="108"/>
      <c r="N4" s="108"/>
      <c r="O4" s="101"/>
      <c r="P4" s="126">
        <f>Sheet3!F5</f>
        <v>1431.72</v>
      </c>
      <c r="Q4" s="72"/>
      <c r="R4" s="19"/>
    </row>
    <row r="5" spans="1:19 16328:16367" ht="32.25" customHeight="1" x14ac:dyDescent="0.3">
      <c r="B5" s="100" t="s">
        <v>15</v>
      </c>
      <c r="C5" s="101"/>
      <c r="D5" s="176" t="s">
        <v>1270</v>
      </c>
      <c r="E5" s="133"/>
      <c r="F5" s="34" t="s">
        <v>116</v>
      </c>
      <c r="G5" s="65">
        <f>SUM(Equipment!N3:N346)</f>
        <v>567841.27999999956</v>
      </c>
      <c r="H5" s="133"/>
      <c r="I5" s="34" t="s">
        <v>115</v>
      </c>
      <c r="J5" s="68">
        <f>Sheet1!D13</f>
        <v>11557.86</v>
      </c>
      <c r="K5" s="104"/>
      <c r="L5" s="109"/>
      <c r="M5" s="110"/>
      <c r="N5" s="110"/>
      <c r="O5" s="103"/>
      <c r="P5" s="127"/>
      <c r="Q5" s="40"/>
    </row>
    <row r="6" spans="1:19 16328:16367" ht="32.25" customHeight="1" x14ac:dyDescent="0.3">
      <c r="B6" s="102"/>
      <c r="C6" s="103"/>
      <c r="D6" s="177"/>
      <c r="E6" s="133"/>
      <c r="F6" s="35"/>
      <c r="G6" s="36"/>
      <c r="H6" s="133"/>
      <c r="I6" s="32" t="s">
        <v>45</v>
      </c>
      <c r="J6" s="68">
        <f>Sheet1!D5</f>
        <v>18329.39</v>
      </c>
      <c r="K6" s="104"/>
      <c r="L6" s="107" t="s">
        <v>42</v>
      </c>
      <c r="M6" s="108"/>
      <c r="N6" s="108"/>
      <c r="O6" s="101"/>
      <c r="P6" s="126">
        <f>Sheet3!F8</f>
        <v>1081.92</v>
      </c>
      <c r="Q6" s="41"/>
    </row>
    <row r="7" spans="1:19 16328:16367" ht="37.5" customHeight="1" x14ac:dyDescent="0.3">
      <c r="B7" s="136" t="s">
        <v>21</v>
      </c>
      <c r="C7" s="137"/>
      <c r="D7" s="178">
        <v>1065</v>
      </c>
      <c r="E7" s="133"/>
      <c r="F7" s="37" t="s">
        <v>122</v>
      </c>
      <c r="G7" s="179">
        <v>230014.78</v>
      </c>
      <c r="H7" s="133"/>
      <c r="I7" s="33" t="s">
        <v>113</v>
      </c>
      <c r="J7" s="68">
        <f>Sheet1!D6</f>
        <v>63869.42</v>
      </c>
      <c r="K7" s="104"/>
      <c r="L7" s="124"/>
      <c r="M7" s="125"/>
      <c r="N7" s="125"/>
      <c r="O7" s="116"/>
      <c r="P7" s="127"/>
      <c r="Q7" s="39"/>
    </row>
    <row r="8" spans="1:19 16328:16367" ht="37.5" customHeight="1" x14ac:dyDescent="0.3">
      <c r="B8" s="100" t="s">
        <v>121</v>
      </c>
      <c r="C8" s="101"/>
      <c r="D8" s="113">
        <v>43497</v>
      </c>
      <c r="E8" s="133"/>
      <c r="F8" s="37"/>
      <c r="G8" s="180"/>
      <c r="H8" s="133"/>
      <c r="I8" s="33" t="s">
        <v>114</v>
      </c>
      <c r="J8" s="68">
        <f>Sheet1!D7</f>
        <v>15772.480000000001</v>
      </c>
      <c r="K8" s="104"/>
      <c r="L8" s="107" t="s">
        <v>24</v>
      </c>
      <c r="M8" s="42"/>
      <c r="N8" s="42"/>
      <c r="O8" s="38"/>
      <c r="P8" s="126">
        <f>Sheet3!F6</f>
        <v>148871</v>
      </c>
      <c r="Q8" s="40"/>
    </row>
    <row r="9" spans="1:19 16328:16367" ht="56.25" customHeight="1" x14ac:dyDescent="0.3">
      <c r="B9" s="102"/>
      <c r="C9" s="103"/>
      <c r="D9" s="114"/>
      <c r="E9" s="133"/>
      <c r="F9" s="64"/>
      <c r="G9" s="181"/>
      <c r="H9" s="134"/>
      <c r="I9" s="33" t="s">
        <v>107</v>
      </c>
      <c r="J9" s="68">
        <f>Sheet1!D11</f>
        <v>0</v>
      </c>
      <c r="K9" s="104"/>
      <c r="L9" s="109"/>
      <c r="M9" s="14"/>
      <c r="N9" s="14"/>
      <c r="O9" s="14"/>
      <c r="P9" s="127"/>
      <c r="Q9" s="40"/>
    </row>
    <row r="10" spans="1:19 16328:16367" ht="37.5" customHeight="1" x14ac:dyDescent="0.3">
      <c r="B10" s="100" t="s">
        <v>142</v>
      </c>
      <c r="C10" s="101"/>
      <c r="D10" s="117">
        <v>43709</v>
      </c>
      <c r="E10" s="142"/>
      <c r="F10" s="140" t="s">
        <v>118</v>
      </c>
      <c r="G10" s="120">
        <f>(G5+G3+G7)</f>
        <v>2120800.649999999</v>
      </c>
      <c r="H10" s="134"/>
      <c r="I10" s="33" t="s">
        <v>80</v>
      </c>
      <c r="J10" s="68">
        <f>Sheet1!D14</f>
        <v>20451.64</v>
      </c>
      <c r="K10" s="105"/>
      <c r="L10" s="140" t="s">
        <v>25</v>
      </c>
      <c r="M10" s="9"/>
      <c r="N10" s="9"/>
      <c r="O10" s="9"/>
      <c r="P10" s="145">
        <f>Sheet3!F7</f>
        <v>11701</v>
      </c>
      <c r="Q10" s="41"/>
    </row>
    <row r="11" spans="1:19 16328:16367" ht="44.25" customHeight="1" x14ac:dyDescent="0.3">
      <c r="B11" s="115"/>
      <c r="C11" s="116"/>
      <c r="D11" s="118"/>
      <c r="E11" s="143"/>
      <c r="F11" s="144"/>
      <c r="G11" s="121"/>
      <c r="H11" s="135"/>
      <c r="I11" s="85" t="s">
        <v>147</v>
      </c>
      <c r="J11" s="87">
        <f>Sheet1!H3</f>
        <v>267181.75000000006</v>
      </c>
      <c r="K11" s="106"/>
      <c r="L11" s="144"/>
      <c r="P11" s="146"/>
      <c r="Q11" s="72"/>
    </row>
    <row r="12" spans="1:19 16328:16367" ht="44.25" customHeight="1" x14ac:dyDescent="0.3">
      <c r="B12" s="102"/>
      <c r="C12" s="103"/>
      <c r="D12" s="119"/>
      <c r="E12" s="69"/>
      <c r="F12" s="141"/>
      <c r="G12" s="70"/>
      <c r="H12" s="69"/>
      <c r="I12" s="84" t="s">
        <v>64</v>
      </c>
      <c r="J12" s="86">
        <f>Sheet1!D8</f>
        <v>23002.239999999998</v>
      </c>
      <c r="K12" s="71"/>
      <c r="L12" s="141"/>
      <c r="P12" s="147"/>
      <c r="Q12" s="72"/>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9:9 16362:16362" x14ac:dyDescent="0.3">
      <c r="XEH17" s="10"/>
    </row>
    <row r="23" spans="9: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T337"/>
  <sheetViews>
    <sheetView workbookViewId="0">
      <pane ySplit="2" topLeftCell="A3" activePane="bottomLeft" state="frozen"/>
      <selection pane="bottomLeft" activeCell="O3" sqref="O3:O103"/>
    </sheetView>
  </sheetViews>
  <sheetFormatPr defaultColWidth="9.109375" defaultRowHeight="13.8" x14ac:dyDescent="0.25"/>
  <cols>
    <col min="1" max="1" width="9.109375" style="21"/>
    <col min="2" max="2" width="20.44140625" style="21" customWidth="1"/>
    <col min="3" max="5" width="9.109375" style="21"/>
    <col min="6" max="6" width="8.44140625" style="21" customWidth="1"/>
    <col min="7" max="7" width="27.6640625" style="21" customWidth="1"/>
    <col min="8" max="8" width="9.109375" style="21"/>
    <col min="9" max="9" width="17.44140625" style="21" customWidth="1"/>
    <col min="10" max="10" width="41.33203125" style="21" customWidth="1"/>
    <col min="11" max="11" width="22.33203125" style="21" customWidth="1"/>
    <col min="12" max="12" width="19.33203125" style="21" customWidth="1"/>
    <col min="13" max="13" width="13.44140625" style="21" customWidth="1"/>
    <col min="14" max="14" width="15.33203125" style="21" customWidth="1"/>
    <col min="15" max="15" width="15.6640625" style="21" bestFit="1" customWidth="1"/>
    <col min="16" max="16" width="14.44140625" style="21" bestFit="1" customWidth="1"/>
    <col min="17" max="17" width="18.77734375" style="21" customWidth="1"/>
    <col min="18" max="18" width="14" style="21" customWidth="1"/>
    <col min="19" max="19" width="16.33203125" style="21" bestFit="1" customWidth="1"/>
    <col min="20" max="20" width="8.109375" style="21" bestFit="1" customWidth="1"/>
    <col min="21" max="16384" width="9.109375" style="21"/>
  </cols>
  <sheetData>
    <row r="1" spans="1:20" ht="39" customHeight="1" thickBot="1" x14ac:dyDescent="0.3">
      <c r="A1" s="154" t="s">
        <v>32</v>
      </c>
      <c r="B1" s="155"/>
      <c r="C1" s="155"/>
      <c r="D1" s="155"/>
      <c r="E1" s="155"/>
      <c r="F1" s="155"/>
      <c r="G1" s="155"/>
      <c r="H1" s="155"/>
      <c r="I1" s="155"/>
      <c r="J1" s="155"/>
      <c r="K1" s="155"/>
      <c r="L1" s="155"/>
      <c r="M1" s="155"/>
      <c r="N1" s="155"/>
      <c r="O1" s="155"/>
      <c r="P1" s="155"/>
      <c r="Q1" s="81"/>
    </row>
    <row r="2" spans="1:20" ht="114" customHeight="1" thickTop="1" thickBot="1" x14ac:dyDescent="0.3">
      <c r="A2" s="156" t="s">
        <v>134</v>
      </c>
      <c r="B2" s="157"/>
      <c r="C2" s="158" t="s">
        <v>135</v>
      </c>
      <c r="D2" s="158"/>
      <c r="E2" s="158" t="s">
        <v>149</v>
      </c>
      <c r="F2" s="158"/>
      <c r="G2" s="78" t="s">
        <v>127</v>
      </c>
      <c r="H2" s="158" t="s">
        <v>136</v>
      </c>
      <c r="I2" s="158"/>
      <c r="J2" s="78" t="s">
        <v>128</v>
      </c>
      <c r="K2" s="78" t="s">
        <v>129</v>
      </c>
      <c r="L2" s="82" t="s">
        <v>144</v>
      </c>
      <c r="M2" s="78" t="s">
        <v>130</v>
      </c>
      <c r="N2" s="78" t="s">
        <v>131</v>
      </c>
      <c r="O2" s="79" t="s">
        <v>132</v>
      </c>
      <c r="P2" s="80" t="s">
        <v>133</v>
      </c>
      <c r="Q2" s="61"/>
    </row>
    <row r="3" spans="1:20" ht="31.2" x14ac:dyDescent="0.25">
      <c r="A3" s="159" t="s">
        <v>54</v>
      </c>
      <c r="B3" s="160"/>
      <c r="C3" s="161" t="s">
        <v>7</v>
      </c>
      <c r="D3" s="162"/>
      <c r="E3" s="163" t="s">
        <v>150</v>
      </c>
      <c r="F3" s="163"/>
      <c r="G3" s="22" t="s">
        <v>151</v>
      </c>
      <c r="H3" s="159"/>
      <c r="I3" s="160"/>
      <c r="J3" s="22" t="s">
        <v>152</v>
      </c>
      <c r="K3" s="22" t="s">
        <v>170</v>
      </c>
      <c r="L3" s="83" t="s">
        <v>145</v>
      </c>
      <c r="M3" s="24">
        <v>53</v>
      </c>
      <c r="N3" s="25">
        <v>277.75</v>
      </c>
      <c r="O3" s="73">
        <f>$M3*$N3</f>
        <v>14720.75</v>
      </c>
      <c r="P3" s="22" t="s">
        <v>9</v>
      </c>
      <c r="Q3" s="54"/>
      <c r="R3" s="21" t="s">
        <v>29</v>
      </c>
      <c r="S3" s="21" t="s">
        <v>44</v>
      </c>
      <c r="T3" s="21" t="s">
        <v>71</v>
      </c>
    </row>
    <row r="4" spans="1:20" ht="31.2" x14ac:dyDescent="0.25">
      <c r="A4" s="148" t="s">
        <v>54</v>
      </c>
      <c r="B4" s="149"/>
      <c r="C4" s="150" t="s">
        <v>7</v>
      </c>
      <c r="D4" s="151"/>
      <c r="E4" s="152" t="s">
        <v>150</v>
      </c>
      <c r="F4" s="152"/>
      <c r="G4" s="26" t="s">
        <v>151</v>
      </c>
      <c r="H4" s="148"/>
      <c r="I4" s="149"/>
      <c r="J4" s="26" t="s">
        <v>153</v>
      </c>
      <c r="K4" s="26" t="s">
        <v>171</v>
      </c>
      <c r="L4" s="83" t="s">
        <v>145</v>
      </c>
      <c r="M4" s="28">
        <v>11</v>
      </c>
      <c r="N4" s="29">
        <v>338.25</v>
      </c>
      <c r="O4" s="73">
        <f t="shared" ref="O4:O67" si="0">$M4*$N4</f>
        <v>3720.75</v>
      </c>
      <c r="P4" s="26" t="s">
        <v>1266</v>
      </c>
      <c r="Q4" s="54"/>
      <c r="R4" s="21" t="s">
        <v>30</v>
      </c>
      <c r="S4" s="21" t="s">
        <v>6</v>
      </c>
      <c r="T4" s="21">
        <f>SUMIFS(O3:O337,A3:A337,"Admin",C3:C337,"Desks")</f>
        <v>191664.08999999997</v>
      </c>
    </row>
    <row r="5" spans="1:20" ht="31.2" x14ac:dyDescent="0.25">
      <c r="A5" s="148" t="s">
        <v>54</v>
      </c>
      <c r="B5" s="149"/>
      <c r="C5" s="150" t="s">
        <v>7</v>
      </c>
      <c r="D5" s="151"/>
      <c r="E5" s="152" t="s">
        <v>150</v>
      </c>
      <c r="F5" s="152"/>
      <c r="G5" s="26" t="s">
        <v>151</v>
      </c>
      <c r="H5" s="148"/>
      <c r="I5" s="149"/>
      <c r="J5" s="26" t="s">
        <v>154</v>
      </c>
      <c r="K5" s="26" t="s">
        <v>172</v>
      </c>
      <c r="L5" s="83" t="s">
        <v>145</v>
      </c>
      <c r="M5" s="28">
        <v>3</v>
      </c>
      <c r="N5" s="29">
        <v>486.75</v>
      </c>
      <c r="O5" s="73">
        <f t="shared" si="0"/>
        <v>1460.25</v>
      </c>
      <c r="P5" s="26" t="s">
        <v>1266</v>
      </c>
      <c r="Q5" s="54"/>
      <c r="R5" s="21" t="s">
        <v>30</v>
      </c>
      <c r="S5" s="21" t="s">
        <v>7</v>
      </c>
      <c r="T5" s="21">
        <f>SUMIFS(O3:O338,A3:A338,"Admin",C3:C338,"Tables")</f>
        <v>1431.72</v>
      </c>
    </row>
    <row r="6" spans="1:20" ht="15.6" x14ac:dyDescent="0.25">
      <c r="A6" s="148" t="s">
        <v>54</v>
      </c>
      <c r="B6" s="149"/>
      <c r="C6" s="150" t="s">
        <v>7</v>
      </c>
      <c r="D6" s="151"/>
      <c r="E6" s="152" t="s">
        <v>150</v>
      </c>
      <c r="F6" s="152"/>
      <c r="G6" s="26" t="s">
        <v>151</v>
      </c>
      <c r="H6" s="148"/>
      <c r="I6" s="149"/>
      <c r="J6" s="26" t="s">
        <v>155</v>
      </c>
      <c r="K6" s="26" t="s">
        <v>173</v>
      </c>
      <c r="L6" s="83" t="s">
        <v>145</v>
      </c>
      <c r="M6" s="28">
        <v>1</v>
      </c>
      <c r="N6" s="29">
        <v>486.78</v>
      </c>
      <c r="O6" s="73">
        <f t="shared" si="0"/>
        <v>486.78</v>
      </c>
      <c r="P6" s="26" t="s">
        <v>1266</v>
      </c>
      <c r="Q6" s="54"/>
      <c r="R6" s="21" t="s">
        <v>30</v>
      </c>
      <c r="S6" s="21" t="s">
        <v>55</v>
      </c>
      <c r="T6" s="21">
        <f>SUMIFS(O3:O339,A3:A339,"Admin",C3:C339,"Chairs")</f>
        <v>148871</v>
      </c>
    </row>
    <row r="7" spans="1:20" ht="31.2" x14ac:dyDescent="0.25">
      <c r="A7" s="148" t="s">
        <v>54</v>
      </c>
      <c r="B7" s="149"/>
      <c r="C7" s="150" t="s">
        <v>7</v>
      </c>
      <c r="D7" s="151"/>
      <c r="E7" s="152" t="s">
        <v>150</v>
      </c>
      <c r="F7" s="152"/>
      <c r="G7" s="26" t="s">
        <v>151</v>
      </c>
      <c r="H7" s="148"/>
      <c r="I7" s="149"/>
      <c r="J7" s="26" t="s">
        <v>156</v>
      </c>
      <c r="K7" s="26" t="s">
        <v>174</v>
      </c>
      <c r="L7" s="83" t="s">
        <v>145</v>
      </c>
      <c r="M7" s="28">
        <v>13</v>
      </c>
      <c r="N7" s="29">
        <v>561</v>
      </c>
      <c r="O7" s="73">
        <f t="shared" si="0"/>
        <v>7293</v>
      </c>
      <c r="P7" s="26" t="s">
        <v>1266</v>
      </c>
      <c r="Q7" s="54"/>
      <c r="R7" s="21" t="s">
        <v>30</v>
      </c>
      <c r="S7" s="21" t="s">
        <v>73</v>
      </c>
      <c r="T7" s="21">
        <f>SUMIFS(O3:O340,A3:A340,"Admin",C3:C340,"Task Chairs")</f>
        <v>11701</v>
      </c>
    </row>
    <row r="8" spans="1:20" ht="31.2" x14ac:dyDescent="0.25">
      <c r="A8" s="148" t="s">
        <v>54</v>
      </c>
      <c r="B8" s="149"/>
      <c r="C8" s="150" t="s">
        <v>7</v>
      </c>
      <c r="D8" s="151"/>
      <c r="E8" s="152" t="s">
        <v>150</v>
      </c>
      <c r="F8" s="152"/>
      <c r="G8" s="26" t="s">
        <v>151</v>
      </c>
      <c r="H8" s="148"/>
      <c r="I8" s="149"/>
      <c r="J8" s="26" t="s">
        <v>157</v>
      </c>
      <c r="K8" s="26" t="s">
        <v>175</v>
      </c>
      <c r="L8" s="83" t="s">
        <v>145</v>
      </c>
      <c r="M8" s="28">
        <v>3</v>
      </c>
      <c r="N8" s="29">
        <v>385</v>
      </c>
      <c r="O8" s="73">
        <f t="shared" si="0"/>
        <v>1155</v>
      </c>
      <c r="P8" s="26" t="s">
        <v>1266</v>
      </c>
      <c r="Q8" s="54"/>
      <c r="R8" s="21" t="s">
        <v>30</v>
      </c>
      <c r="S8" s="21" t="s">
        <v>43</v>
      </c>
      <c r="T8" s="21">
        <f>SUMIFS(O3:O341,A3:A341,"Admin",C3:C341,"Conference Table")</f>
        <v>1081.92</v>
      </c>
    </row>
    <row r="9" spans="1:20" ht="31.2" x14ac:dyDescent="0.25">
      <c r="A9" s="148" t="s">
        <v>54</v>
      </c>
      <c r="B9" s="149"/>
      <c r="C9" s="150" t="s">
        <v>7</v>
      </c>
      <c r="D9" s="151"/>
      <c r="E9" s="152" t="s">
        <v>150</v>
      </c>
      <c r="F9" s="152"/>
      <c r="G9" s="26" t="s">
        <v>151</v>
      </c>
      <c r="H9" s="148"/>
      <c r="I9" s="149"/>
      <c r="J9" s="26" t="s">
        <v>158</v>
      </c>
      <c r="K9" s="26" t="s">
        <v>176</v>
      </c>
      <c r="L9" s="83" t="s">
        <v>145</v>
      </c>
      <c r="M9" s="28">
        <v>1</v>
      </c>
      <c r="N9" s="29">
        <v>385</v>
      </c>
      <c r="O9" s="73">
        <f t="shared" si="0"/>
        <v>385</v>
      </c>
      <c r="P9" s="26" t="s">
        <v>1266</v>
      </c>
      <c r="Q9" s="54"/>
    </row>
    <row r="10" spans="1:20" ht="31.2" x14ac:dyDescent="0.25">
      <c r="A10" s="148" t="s">
        <v>54</v>
      </c>
      <c r="B10" s="149"/>
      <c r="C10" s="150" t="s">
        <v>7</v>
      </c>
      <c r="D10" s="151"/>
      <c r="E10" s="152" t="s">
        <v>150</v>
      </c>
      <c r="F10" s="152"/>
      <c r="G10" s="26" t="s">
        <v>151</v>
      </c>
      <c r="H10" s="148"/>
      <c r="I10" s="149"/>
      <c r="J10" s="26" t="s">
        <v>159</v>
      </c>
      <c r="K10" s="26" t="s">
        <v>177</v>
      </c>
      <c r="L10" s="83" t="s">
        <v>145</v>
      </c>
      <c r="M10" s="28">
        <v>4</v>
      </c>
      <c r="N10" s="29">
        <v>225.5</v>
      </c>
      <c r="O10" s="73">
        <f t="shared" si="0"/>
        <v>902</v>
      </c>
      <c r="P10" s="26" t="s">
        <v>1266</v>
      </c>
      <c r="Q10" s="54"/>
    </row>
    <row r="11" spans="1:20" ht="15.6" x14ac:dyDescent="0.25">
      <c r="A11" s="148" t="s">
        <v>54</v>
      </c>
      <c r="B11" s="149"/>
      <c r="C11" s="150" t="s">
        <v>7</v>
      </c>
      <c r="D11" s="151"/>
      <c r="E11" s="152" t="s">
        <v>160</v>
      </c>
      <c r="F11" s="152"/>
      <c r="G11" s="26" t="s">
        <v>161</v>
      </c>
      <c r="H11" s="148"/>
      <c r="I11" s="149"/>
      <c r="J11" s="26" t="s">
        <v>162</v>
      </c>
      <c r="K11" s="26" t="s">
        <v>178</v>
      </c>
      <c r="L11" s="83" t="s">
        <v>145</v>
      </c>
      <c r="M11" s="28">
        <v>27</v>
      </c>
      <c r="N11" s="29">
        <v>459.36</v>
      </c>
      <c r="O11" s="73">
        <f t="shared" si="0"/>
        <v>12402.720000000001</v>
      </c>
      <c r="P11" s="26" t="s">
        <v>1265</v>
      </c>
      <c r="Q11" s="54"/>
    </row>
    <row r="12" spans="1:20" ht="15.6" x14ac:dyDescent="0.25">
      <c r="A12" s="148" t="s">
        <v>54</v>
      </c>
      <c r="B12" s="149"/>
      <c r="C12" s="150" t="s">
        <v>7</v>
      </c>
      <c r="D12" s="151"/>
      <c r="E12" s="152" t="s">
        <v>160</v>
      </c>
      <c r="F12" s="152"/>
      <c r="G12" s="26" t="s">
        <v>161</v>
      </c>
      <c r="H12" s="148"/>
      <c r="I12" s="149"/>
      <c r="J12" s="26" t="s">
        <v>163</v>
      </c>
      <c r="K12" s="26" t="s">
        <v>179</v>
      </c>
      <c r="L12" s="83" t="s">
        <v>145</v>
      </c>
      <c r="M12" s="28">
        <v>2</v>
      </c>
      <c r="N12" s="29">
        <v>1044.74</v>
      </c>
      <c r="O12" s="73">
        <f t="shared" si="0"/>
        <v>2089.48</v>
      </c>
      <c r="P12" s="26" t="s">
        <v>1265</v>
      </c>
      <c r="Q12" s="54"/>
    </row>
    <row r="13" spans="1:20" ht="31.2" x14ac:dyDescent="0.25">
      <c r="A13" s="148" t="s">
        <v>54</v>
      </c>
      <c r="B13" s="149"/>
      <c r="C13" s="150" t="s">
        <v>7</v>
      </c>
      <c r="D13" s="151"/>
      <c r="E13" s="152" t="s">
        <v>164</v>
      </c>
      <c r="F13" s="152"/>
      <c r="G13" s="26" t="s">
        <v>165</v>
      </c>
      <c r="H13" s="148" t="s">
        <v>167</v>
      </c>
      <c r="I13" s="149"/>
      <c r="J13" s="26" t="s">
        <v>180</v>
      </c>
      <c r="K13" s="26" t="s">
        <v>198</v>
      </c>
      <c r="L13" s="83" t="s">
        <v>145</v>
      </c>
      <c r="M13" s="28">
        <v>42</v>
      </c>
      <c r="N13" s="29">
        <v>971</v>
      </c>
      <c r="O13" s="73">
        <f t="shared" si="0"/>
        <v>40782</v>
      </c>
      <c r="P13" s="26" t="s">
        <v>1265</v>
      </c>
      <c r="Q13" s="54"/>
    </row>
    <row r="14" spans="1:20" ht="31.2" x14ac:dyDescent="0.25">
      <c r="A14" s="148" t="s">
        <v>54</v>
      </c>
      <c r="B14" s="149"/>
      <c r="C14" s="150" t="s">
        <v>7</v>
      </c>
      <c r="D14" s="151"/>
      <c r="E14" s="152" t="s">
        <v>164</v>
      </c>
      <c r="F14" s="152"/>
      <c r="G14" s="26" t="s">
        <v>165</v>
      </c>
      <c r="H14" s="148" t="s">
        <v>168</v>
      </c>
      <c r="I14" s="149"/>
      <c r="J14" s="26" t="s">
        <v>181</v>
      </c>
      <c r="K14" s="26" t="s">
        <v>199</v>
      </c>
      <c r="L14" s="83" t="s">
        <v>1264</v>
      </c>
      <c r="M14" s="28">
        <v>14</v>
      </c>
      <c r="N14" s="29">
        <v>1086</v>
      </c>
      <c r="O14" s="73">
        <f t="shared" si="0"/>
        <v>15204</v>
      </c>
      <c r="P14" s="26" t="s">
        <v>1265</v>
      </c>
      <c r="Q14" s="54"/>
    </row>
    <row r="15" spans="1:20" ht="31.2" x14ac:dyDescent="0.25">
      <c r="A15" s="148" t="s">
        <v>54</v>
      </c>
      <c r="B15" s="149"/>
      <c r="C15" s="150" t="s">
        <v>7</v>
      </c>
      <c r="D15" s="151"/>
      <c r="E15" s="152" t="s">
        <v>164</v>
      </c>
      <c r="F15" s="152"/>
      <c r="G15" s="26" t="s">
        <v>165</v>
      </c>
      <c r="H15" s="148" t="s">
        <v>168</v>
      </c>
      <c r="I15" s="149"/>
      <c r="J15" s="26" t="s">
        <v>182</v>
      </c>
      <c r="K15" s="26" t="s">
        <v>199</v>
      </c>
      <c r="L15" s="83" t="s">
        <v>145</v>
      </c>
      <c r="M15" s="28">
        <v>1</v>
      </c>
      <c r="N15" s="29">
        <v>530</v>
      </c>
      <c r="O15" s="73">
        <f t="shared" si="0"/>
        <v>530</v>
      </c>
      <c r="P15" s="26" t="s">
        <v>1265</v>
      </c>
      <c r="Q15" s="54"/>
    </row>
    <row r="16" spans="1:20" ht="15.6" x14ac:dyDescent="0.25">
      <c r="A16" s="148" t="s">
        <v>30</v>
      </c>
      <c r="B16" s="149"/>
      <c r="C16" s="150"/>
      <c r="D16" s="151"/>
      <c r="E16" s="152" t="s">
        <v>164</v>
      </c>
      <c r="F16" s="152"/>
      <c r="G16" s="26" t="s">
        <v>165</v>
      </c>
      <c r="H16" s="148"/>
      <c r="I16" s="149"/>
      <c r="J16" s="26" t="s">
        <v>183</v>
      </c>
      <c r="K16" s="26" t="s">
        <v>200</v>
      </c>
      <c r="L16" s="83" t="s">
        <v>1264</v>
      </c>
      <c r="M16" s="28">
        <v>29</v>
      </c>
      <c r="N16" s="29">
        <v>531</v>
      </c>
      <c r="O16" s="73">
        <f t="shared" si="0"/>
        <v>15399</v>
      </c>
      <c r="P16" s="26" t="s">
        <v>1265</v>
      </c>
      <c r="Q16" s="54"/>
    </row>
    <row r="17" spans="1:17" ht="15.6" x14ac:dyDescent="0.25">
      <c r="A17" s="148" t="s">
        <v>30</v>
      </c>
      <c r="B17" s="149"/>
      <c r="C17" s="150"/>
      <c r="D17" s="151"/>
      <c r="E17" s="152" t="s">
        <v>164</v>
      </c>
      <c r="F17" s="152"/>
      <c r="G17" s="26" t="s">
        <v>165</v>
      </c>
      <c r="H17" s="148"/>
      <c r="I17" s="149"/>
      <c r="J17" s="26" t="s">
        <v>184</v>
      </c>
      <c r="K17" s="26" t="s">
        <v>201</v>
      </c>
      <c r="L17" s="83" t="s">
        <v>1264</v>
      </c>
      <c r="M17" s="28">
        <v>13</v>
      </c>
      <c r="N17" s="29">
        <v>674</v>
      </c>
      <c r="O17" s="73">
        <f t="shared" si="0"/>
        <v>8762</v>
      </c>
      <c r="P17" s="26" t="s">
        <v>1265</v>
      </c>
      <c r="Q17" s="54"/>
    </row>
    <row r="18" spans="1:17" ht="15.6" x14ac:dyDescent="0.25">
      <c r="A18" s="148" t="s">
        <v>30</v>
      </c>
      <c r="B18" s="149"/>
      <c r="C18" s="150"/>
      <c r="D18" s="151"/>
      <c r="E18" s="152" t="s">
        <v>164</v>
      </c>
      <c r="F18" s="152"/>
      <c r="G18" s="26" t="s">
        <v>165</v>
      </c>
      <c r="H18" s="148"/>
      <c r="I18" s="149"/>
      <c r="J18" s="26" t="s">
        <v>185</v>
      </c>
      <c r="K18" s="26" t="s">
        <v>202</v>
      </c>
      <c r="L18" s="83" t="s">
        <v>1264</v>
      </c>
      <c r="M18" s="28">
        <v>4</v>
      </c>
      <c r="N18" s="29">
        <v>327</v>
      </c>
      <c r="O18" s="73">
        <f t="shared" si="0"/>
        <v>1308</v>
      </c>
      <c r="P18" s="26" t="s">
        <v>1265</v>
      </c>
      <c r="Q18" s="54"/>
    </row>
    <row r="19" spans="1:17" ht="15.6" x14ac:dyDescent="0.25">
      <c r="A19" s="148" t="s">
        <v>30</v>
      </c>
      <c r="B19" s="149"/>
      <c r="C19" s="150"/>
      <c r="D19" s="151"/>
      <c r="E19" s="152" t="s">
        <v>164</v>
      </c>
      <c r="F19" s="152"/>
      <c r="G19" s="26" t="s">
        <v>165</v>
      </c>
      <c r="H19" s="148"/>
      <c r="I19" s="149"/>
      <c r="J19" s="26" t="s">
        <v>186</v>
      </c>
      <c r="K19" s="26" t="s">
        <v>203</v>
      </c>
      <c r="L19" s="83" t="s">
        <v>1264</v>
      </c>
      <c r="M19" s="28">
        <v>46</v>
      </c>
      <c r="N19" s="29">
        <v>305</v>
      </c>
      <c r="O19" s="73">
        <f t="shared" si="0"/>
        <v>14030</v>
      </c>
      <c r="P19" s="26" t="s">
        <v>1265</v>
      </c>
      <c r="Q19" s="54"/>
    </row>
    <row r="20" spans="1:17" ht="15.6" x14ac:dyDescent="0.25">
      <c r="A20" s="148" t="s">
        <v>30</v>
      </c>
      <c r="B20" s="149"/>
      <c r="C20" s="150"/>
      <c r="D20" s="151"/>
      <c r="E20" s="152" t="s">
        <v>164</v>
      </c>
      <c r="F20" s="152"/>
      <c r="G20" s="26" t="s">
        <v>165</v>
      </c>
      <c r="H20" s="148"/>
      <c r="I20" s="149"/>
      <c r="J20" s="26" t="s">
        <v>187</v>
      </c>
      <c r="K20" s="26" t="s">
        <v>204</v>
      </c>
      <c r="L20" s="83" t="s">
        <v>1264</v>
      </c>
      <c r="M20" s="28">
        <v>48</v>
      </c>
      <c r="N20" s="29">
        <v>402</v>
      </c>
      <c r="O20" s="73">
        <f t="shared" si="0"/>
        <v>19296</v>
      </c>
      <c r="P20" s="26" t="s">
        <v>1265</v>
      </c>
      <c r="Q20" s="54"/>
    </row>
    <row r="21" spans="1:17" ht="15.6" x14ac:dyDescent="0.25">
      <c r="A21" s="148" t="s">
        <v>30</v>
      </c>
      <c r="B21" s="149"/>
      <c r="C21" s="150" t="s">
        <v>55</v>
      </c>
      <c r="D21" s="151"/>
      <c r="E21" s="152" t="s">
        <v>164</v>
      </c>
      <c r="F21" s="152"/>
      <c r="G21" s="26" t="s">
        <v>165</v>
      </c>
      <c r="H21" s="148" t="s">
        <v>205</v>
      </c>
      <c r="I21" s="149"/>
      <c r="J21" s="26" t="s">
        <v>188</v>
      </c>
      <c r="K21" s="26" t="s">
        <v>206</v>
      </c>
      <c r="L21" s="83" t="s">
        <v>1264</v>
      </c>
      <c r="M21" s="28">
        <v>146</v>
      </c>
      <c r="N21" s="29">
        <v>306</v>
      </c>
      <c r="O21" s="73">
        <f t="shared" si="0"/>
        <v>44676</v>
      </c>
      <c r="P21" s="26" t="s">
        <v>1265</v>
      </c>
      <c r="Q21" s="54"/>
    </row>
    <row r="22" spans="1:17" ht="15.6" x14ac:dyDescent="0.25">
      <c r="A22" s="148" t="s">
        <v>30</v>
      </c>
      <c r="B22" s="149"/>
      <c r="C22" s="150" t="s">
        <v>55</v>
      </c>
      <c r="D22" s="151"/>
      <c r="E22" s="152" t="s">
        <v>164</v>
      </c>
      <c r="F22" s="152"/>
      <c r="G22" s="26" t="s">
        <v>165</v>
      </c>
      <c r="H22" s="148" t="s">
        <v>205</v>
      </c>
      <c r="I22" s="149"/>
      <c r="J22" s="26" t="s">
        <v>189</v>
      </c>
      <c r="K22" s="26" t="s">
        <v>206</v>
      </c>
      <c r="L22" s="83" t="s">
        <v>1264</v>
      </c>
      <c r="M22" s="28">
        <v>49</v>
      </c>
      <c r="N22" s="29">
        <v>323</v>
      </c>
      <c r="O22" s="73">
        <f t="shared" si="0"/>
        <v>15827</v>
      </c>
      <c r="P22" s="26" t="s">
        <v>1265</v>
      </c>
      <c r="Q22" s="54"/>
    </row>
    <row r="23" spans="1:17" ht="15.6" x14ac:dyDescent="0.25">
      <c r="A23" s="148" t="s">
        <v>30</v>
      </c>
      <c r="B23" s="149"/>
      <c r="C23" s="150" t="s">
        <v>55</v>
      </c>
      <c r="D23" s="151"/>
      <c r="E23" s="152" t="s">
        <v>164</v>
      </c>
      <c r="F23" s="152"/>
      <c r="G23" s="26" t="s">
        <v>166</v>
      </c>
      <c r="H23" s="148" t="s">
        <v>207</v>
      </c>
      <c r="I23" s="149"/>
      <c r="J23" s="26" t="s">
        <v>190</v>
      </c>
      <c r="K23" s="26" t="s">
        <v>208</v>
      </c>
      <c r="L23" s="83" t="s">
        <v>1264</v>
      </c>
      <c r="M23" s="28">
        <v>162</v>
      </c>
      <c r="N23" s="29">
        <v>489</v>
      </c>
      <c r="O23" s="73">
        <f t="shared" si="0"/>
        <v>79218</v>
      </c>
      <c r="P23" s="26" t="s">
        <v>1265</v>
      </c>
      <c r="Q23" s="54"/>
    </row>
    <row r="24" spans="1:17" ht="15.6" x14ac:dyDescent="0.25">
      <c r="A24" s="148" t="s">
        <v>30</v>
      </c>
      <c r="B24" s="149"/>
      <c r="C24" s="150" t="s">
        <v>73</v>
      </c>
      <c r="D24" s="151"/>
      <c r="E24" s="152" t="s">
        <v>164</v>
      </c>
      <c r="F24" s="152"/>
      <c r="G24" s="26" t="s">
        <v>166</v>
      </c>
      <c r="H24" s="148" t="s">
        <v>207</v>
      </c>
      <c r="I24" s="149"/>
      <c r="J24" s="26" t="s">
        <v>191</v>
      </c>
      <c r="K24" s="26" t="s">
        <v>208</v>
      </c>
      <c r="L24" s="83" t="s">
        <v>1264</v>
      </c>
      <c r="M24" s="28">
        <v>21</v>
      </c>
      <c r="N24" s="29">
        <v>489</v>
      </c>
      <c r="O24" s="73">
        <f t="shared" si="0"/>
        <v>10269</v>
      </c>
      <c r="P24" s="26" t="s">
        <v>1265</v>
      </c>
      <c r="Q24" s="54"/>
    </row>
    <row r="25" spans="1:17" ht="15.6" x14ac:dyDescent="0.25">
      <c r="A25" s="148" t="s">
        <v>30</v>
      </c>
      <c r="B25" s="149"/>
      <c r="C25" s="150" t="s">
        <v>73</v>
      </c>
      <c r="D25" s="151"/>
      <c r="E25" s="152" t="s">
        <v>164</v>
      </c>
      <c r="F25" s="152"/>
      <c r="G25" s="26" t="s">
        <v>165</v>
      </c>
      <c r="H25" s="148" t="s">
        <v>209</v>
      </c>
      <c r="I25" s="149"/>
      <c r="J25" s="26" t="s">
        <v>192</v>
      </c>
      <c r="K25" s="26" t="s">
        <v>210</v>
      </c>
      <c r="L25" s="83" t="s">
        <v>1264</v>
      </c>
      <c r="M25" s="28">
        <v>1</v>
      </c>
      <c r="N25" s="29">
        <v>1432</v>
      </c>
      <c r="O25" s="73">
        <f t="shared" si="0"/>
        <v>1432</v>
      </c>
      <c r="P25" s="26" t="s">
        <v>1265</v>
      </c>
      <c r="Q25" s="54"/>
    </row>
    <row r="26" spans="1:17" ht="15.6" x14ac:dyDescent="0.25">
      <c r="A26" s="148" t="s">
        <v>30</v>
      </c>
      <c r="B26" s="149"/>
      <c r="C26" s="150" t="s">
        <v>55</v>
      </c>
      <c r="D26" s="151"/>
      <c r="E26" s="152" t="s">
        <v>164</v>
      </c>
      <c r="F26" s="152"/>
      <c r="G26" s="26" t="s">
        <v>165</v>
      </c>
      <c r="H26" s="148" t="s">
        <v>205</v>
      </c>
      <c r="I26" s="149"/>
      <c r="J26" s="26" t="s">
        <v>193</v>
      </c>
      <c r="K26" s="26" t="s">
        <v>211</v>
      </c>
      <c r="L26" s="83" t="s">
        <v>1264</v>
      </c>
      <c r="M26" s="28">
        <v>5</v>
      </c>
      <c r="N26" s="29">
        <v>804</v>
      </c>
      <c r="O26" s="73">
        <f t="shared" si="0"/>
        <v>4020</v>
      </c>
      <c r="P26" s="26" t="s">
        <v>1265</v>
      </c>
      <c r="Q26" s="54"/>
    </row>
    <row r="27" spans="1:17" ht="15.6" x14ac:dyDescent="0.25">
      <c r="A27" s="148" t="s">
        <v>30</v>
      </c>
      <c r="B27" s="149"/>
      <c r="C27" s="150" t="s">
        <v>7</v>
      </c>
      <c r="D27" s="151"/>
      <c r="E27" s="152" t="s">
        <v>164</v>
      </c>
      <c r="F27" s="152"/>
      <c r="G27" s="26" t="s">
        <v>165</v>
      </c>
      <c r="H27" s="148" t="s">
        <v>168</v>
      </c>
      <c r="I27" s="149"/>
      <c r="J27" s="26" t="s">
        <v>194</v>
      </c>
      <c r="K27" s="26" t="s">
        <v>212</v>
      </c>
      <c r="L27" s="83" t="s">
        <v>1264</v>
      </c>
      <c r="M27" s="28">
        <v>1</v>
      </c>
      <c r="N27" s="29">
        <v>513</v>
      </c>
      <c r="O27" s="73">
        <f t="shared" si="0"/>
        <v>513</v>
      </c>
      <c r="P27" s="26" t="s">
        <v>1265</v>
      </c>
      <c r="Q27" s="54"/>
    </row>
    <row r="28" spans="1:17" ht="15.6" x14ac:dyDescent="0.25">
      <c r="A28" s="148" t="s">
        <v>36</v>
      </c>
      <c r="B28" s="149"/>
      <c r="C28" s="150" t="s">
        <v>27</v>
      </c>
      <c r="D28" s="151"/>
      <c r="E28" s="152" t="s">
        <v>164</v>
      </c>
      <c r="F28" s="152"/>
      <c r="G28" s="26" t="s">
        <v>165</v>
      </c>
      <c r="H28" s="148" t="s">
        <v>169</v>
      </c>
      <c r="I28" s="149"/>
      <c r="J28" s="26" t="s">
        <v>195</v>
      </c>
      <c r="K28" s="26" t="s">
        <v>213</v>
      </c>
      <c r="L28" s="83" t="s">
        <v>1264</v>
      </c>
      <c r="M28" s="28">
        <v>27</v>
      </c>
      <c r="N28" s="29">
        <v>218</v>
      </c>
      <c r="O28" s="73">
        <f t="shared" si="0"/>
        <v>5886</v>
      </c>
      <c r="P28" s="26" t="s">
        <v>1265</v>
      </c>
      <c r="Q28" s="54"/>
    </row>
    <row r="29" spans="1:17" ht="15.6" x14ac:dyDescent="0.25">
      <c r="A29" s="148" t="s">
        <v>36</v>
      </c>
      <c r="B29" s="149"/>
      <c r="C29" s="150" t="s">
        <v>27</v>
      </c>
      <c r="D29" s="151"/>
      <c r="E29" s="152" t="s">
        <v>164</v>
      </c>
      <c r="F29" s="152"/>
      <c r="G29" s="26" t="s">
        <v>165</v>
      </c>
      <c r="H29" s="148" t="s">
        <v>169</v>
      </c>
      <c r="I29" s="149"/>
      <c r="J29" s="26" t="s">
        <v>196</v>
      </c>
      <c r="K29" s="26" t="s">
        <v>214</v>
      </c>
      <c r="L29" s="83" t="s">
        <v>1264</v>
      </c>
      <c r="M29" s="28">
        <v>52</v>
      </c>
      <c r="N29" s="29">
        <v>300</v>
      </c>
      <c r="O29" s="73">
        <f t="shared" si="0"/>
        <v>15600</v>
      </c>
      <c r="P29" s="26" t="s">
        <v>1265</v>
      </c>
      <c r="Q29" s="54"/>
    </row>
    <row r="30" spans="1:17" ht="15.6" x14ac:dyDescent="0.25">
      <c r="A30" s="148" t="s">
        <v>36</v>
      </c>
      <c r="B30" s="149"/>
      <c r="C30" s="150" t="s">
        <v>7</v>
      </c>
      <c r="D30" s="151"/>
      <c r="E30" s="152" t="s">
        <v>164</v>
      </c>
      <c r="F30" s="152"/>
      <c r="G30" s="26" t="s">
        <v>165</v>
      </c>
      <c r="H30" s="148" t="s">
        <v>169</v>
      </c>
      <c r="I30" s="149"/>
      <c r="J30" s="26" t="s">
        <v>197</v>
      </c>
      <c r="K30" s="26"/>
      <c r="L30" s="83" t="s">
        <v>1264</v>
      </c>
      <c r="M30" s="28">
        <v>1</v>
      </c>
      <c r="N30" s="29">
        <v>622</v>
      </c>
      <c r="O30" s="73">
        <f t="shared" si="0"/>
        <v>622</v>
      </c>
      <c r="P30" s="26" t="s">
        <v>1265</v>
      </c>
      <c r="Q30" s="54"/>
    </row>
    <row r="31" spans="1:17" ht="15.6" x14ac:dyDescent="0.25">
      <c r="A31" s="148" t="s">
        <v>35</v>
      </c>
      <c r="B31" s="149"/>
      <c r="C31" s="150" t="s">
        <v>7</v>
      </c>
      <c r="D31" s="151"/>
      <c r="E31" s="152" t="s">
        <v>164</v>
      </c>
      <c r="F31" s="152"/>
      <c r="G31" s="26" t="s">
        <v>165</v>
      </c>
      <c r="H31" s="148" t="s">
        <v>169</v>
      </c>
      <c r="I31" s="149"/>
      <c r="J31" s="26" t="s">
        <v>216</v>
      </c>
      <c r="K31" s="26"/>
      <c r="L31" s="83" t="s">
        <v>1264</v>
      </c>
      <c r="M31" s="28">
        <v>27</v>
      </c>
      <c r="N31" s="29">
        <v>778</v>
      </c>
      <c r="O31" s="73">
        <f t="shared" si="0"/>
        <v>21006</v>
      </c>
      <c r="P31" s="26" t="s">
        <v>1265</v>
      </c>
      <c r="Q31" s="54"/>
    </row>
    <row r="32" spans="1:17" ht="15.6" x14ac:dyDescent="0.25">
      <c r="A32" s="148" t="s">
        <v>35</v>
      </c>
      <c r="B32" s="149"/>
      <c r="C32" s="150" t="s">
        <v>7</v>
      </c>
      <c r="D32" s="151"/>
      <c r="E32" s="152" t="s">
        <v>164</v>
      </c>
      <c r="F32" s="152"/>
      <c r="G32" s="26" t="s">
        <v>165</v>
      </c>
      <c r="H32" s="148" t="s">
        <v>169</v>
      </c>
      <c r="I32" s="149"/>
      <c r="J32" s="26" t="s">
        <v>217</v>
      </c>
      <c r="L32" s="83" t="s">
        <v>1264</v>
      </c>
      <c r="M32" s="28">
        <v>4</v>
      </c>
      <c r="N32" s="29">
        <v>700</v>
      </c>
      <c r="O32" s="73">
        <f t="shared" si="0"/>
        <v>2800</v>
      </c>
      <c r="P32" s="26" t="s">
        <v>1265</v>
      </c>
      <c r="Q32" s="54"/>
    </row>
    <row r="33" spans="1:17" ht="15.6" x14ac:dyDescent="0.25">
      <c r="A33" s="148" t="s">
        <v>35</v>
      </c>
      <c r="B33" s="149"/>
      <c r="C33" s="150" t="s">
        <v>55</v>
      </c>
      <c r="D33" s="151"/>
      <c r="E33" s="152" t="s">
        <v>164</v>
      </c>
      <c r="F33" s="152"/>
      <c r="G33" s="26" t="s">
        <v>165</v>
      </c>
      <c r="H33" s="148" t="s">
        <v>215</v>
      </c>
      <c r="I33" s="149"/>
      <c r="J33" s="26" t="s">
        <v>218</v>
      </c>
      <c r="K33" s="26" t="s">
        <v>221</v>
      </c>
      <c r="L33" s="83" t="s">
        <v>1264</v>
      </c>
      <c r="M33" s="28">
        <v>290</v>
      </c>
      <c r="N33" s="29">
        <v>256</v>
      </c>
      <c r="O33" s="73">
        <f t="shared" si="0"/>
        <v>74240</v>
      </c>
      <c r="P33" s="26" t="s">
        <v>1265</v>
      </c>
      <c r="Q33" s="54"/>
    </row>
    <row r="34" spans="1:17" ht="15.6" x14ac:dyDescent="0.25">
      <c r="A34" s="148" t="s">
        <v>35</v>
      </c>
      <c r="B34" s="149"/>
      <c r="C34" s="150" t="s">
        <v>55</v>
      </c>
      <c r="D34" s="151"/>
      <c r="E34" s="152" t="s">
        <v>164</v>
      </c>
      <c r="F34" s="152"/>
      <c r="G34" s="26" t="s">
        <v>165</v>
      </c>
      <c r="H34" s="148" t="s">
        <v>169</v>
      </c>
      <c r="I34" s="149"/>
      <c r="J34" s="26" t="s">
        <v>219</v>
      </c>
      <c r="K34" s="26" t="s">
        <v>222</v>
      </c>
      <c r="L34" s="83" t="s">
        <v>1264</v>
      </c>
      <c r="M34" s="28">
        <v>68</v>
      </c>
      <c r="N34" s="29">
        <v>300</v>
      </c>
      <c r="O34" s="73">
        <f t="shared" si="0"/>
        <v>20400</v>
      </c>
      <c r="P34" s="26" t="s">
        <v>1265</v>
      </c>
      <c r="Q34" s="54"/>
    </row>
    <row r="35" spans="1:17" ht="15.6" x14ac:dyDescent="0.25">
      <c r="A35" s="148" t="s">
        <v>35</v>
      </c>
      <c r="B35" s="149"/>
      <c r="C35" s="150" t="s">
        <v>7</v>
      </c>
      <c r="D35" s="151"/>
      <c r="E35" s="152" t="s">
        <v>164</v>
      </c>
      <c r="F35" s="152"/>
      <c r="G35" s="26" t="s">
        <v>165</v>
      </c>
      <c r="H35" s="148" t="s">
        <v>169</v>
      </c>
      <c r="I35" s="149"/>
      <c r="J35" s="26" t="s">
        <v>220</v>
      </c>
      <c r="K35" s="26"/>
      <c r="L35" s="83" t="s">
        <v>1264</v>
      </c>
      <c r="M35" s="28">
        <v>4</v>
      </c>
      <c r="N35" s="29">
        <v>622</v>
      </c>
      <c r="O35" s="73">
        <f t="shared" si="0"/>
        <v>2488</v>
      </c>
      <c r="P35" s="26" t="s">
        <v>1265</v>
      </c>
      <c r="Q35" s="54"/>
    </row>
    <row r="36" spans="1:17" ht="15.6" x14ac:dyDescent="0.25">
      <c r="A36" s="148" t="s">
        <v>54</v>
      </c>
      <c r="B36" s="149"/>
      <c r="C36" s="150" t="s">
        <v>27</v>
      </c>
      <c r="D36" s="151"/>
      <c r="E36" s="152" t="s">
        <v>223</v>
      </c>
      <c r="F36" s="152"/>
      <c r="G36" s="26" t="s">
        <v>224</v>
      </c>
      <c r="H36" s="148"/>
      <c r="I36" s="149"/>
      <c r="J36" s="26" t="s">
        <v>241</v>
      </c>
      <c r="K36" s="26" t="s">
        <v>259</v>
      </c>
      <c r="L36" s="83" t="s">
        <v>1264</v>
      </c>
      <c r="M36" s="28">
        <v>96</v>
      </c>
      <c r="N36" s="29">
        <v>93.5</v>
      </c>
      <c r="O36" s="73">
        <f t="shared" si="0"/>
        <v>8976</v>
      </c>
      <c r="P36" s="26" t="s">
        <v>1265</v>
      </c>
      <c r="Q36" s="54"/>
    </row>
    <row r="37" spans="1:17" ht="15.6" x14ac:dyDescent="0.25">
      <c r="A37" s="148" t="s">
        <v>54</v>
      </c>
      <c r="B37" s="149"/>
      <c r="C37" s="150" t="s">
        <v>27</v>
      </c>
      <c r="D37" s="151"/>
      <c r="E37" s="152" t="s">
        <v>223</v>
      </c>
      <c r="F37" s="152"/>
      <c r="G37" s="26" t="s">
        <v>225</v>
      </c>
      <c r="H37" s="148"/>
      <c r="I37" s="149"/>
      <c r="J37" s="26" t="s">
        <v>242</v>
      </c>
      <c r="K37" s="26" t="s">
        <v>260</v>
      </c>
      <c r="L37" s="83"/>
      <c r="M37" s="28">
        <v>240</v>
      </c>
      <c r="N37" s="29">
        <v>81.900000000000006</v>
      </c>
      <c r="O37" s="73">
        <f t="shared" si="0"/>
        <v>19656</v>
      </c>
      <c r="P37" s="26" t="s">
        <v>1265</v>
      </c>
      <c r="Q37" s="54"/>
    </row>
    <row r="38" spans="1:17" ht="31.2" x14ac:dyDescent="0.25">
      <c r="A38" s="148" t="s">
        <v>54</v>
      </c>
      <c r="B38" s="149"/>
      <c r="C38" s="150" t="s">
        <v>7</v>
      </c>
      <c r="D38" s="151"/>
      <c r="E38" s="152" t="s">
        <v>223</v>
      </c>
      <c r="F38" s="152"/>
      <c r="G38" s="26" t="s">
        <v>226</v>
      </c>
      <c r="H38" s="148" t="s">
        <v>232</v>
      </c>
      <c r="I38" s="149"/>
      <c r="J38" s="26" t="s">
        <v>243</v>
      </c>
      <c r="K38" s="26" t="s">
        <v>261</v>
      </c>
      <c r="L38" s="83" t="s">
        <v>1264</v>
      </c>
      <c r="M38" s="28">
        <v>48</v>
      </c>
      <c r="N38" s="29">
        <v>805.07</v>
      </c>
      <c r="O38" s="73">
        <f t="shared" si="0"/>
        <v>38643.360000000001</v>
      </c>
      <c r="P38" s="26" t="s">
        <v>1265</v>
      </c>
      <c r="Q38" s="54"/>
    </row>
    <row r="39" spans="1:17" ht="31.2" x14ac:dyDescent="0.25">
      <c r="A39" s="148" t="s">
        <v>54</v>
      </c>
      <c r="B39" s="149"/>
      <c r="C39" s="150" t="s">
        <v>7</v>
      </c>
      <c r="D39" s="151"/>
      <c r="E39" s="152" t="s">
        <v>223</v>
      </c>
      <c r="F39" s="152"/>
      <c r="G39" s="26" t="s">
        <v>226</v>
      </c>
      <c r="H39" s="148" t="s">
        <v>232</v>
      </c>
      <c r="I39" s="149"/>
      <c r="J39" s="26" t="s">
        <v>244</v>
      </c>
      <c r="K39" s="26" t="s">
        <v>262</v>
      </c>
      <c r="L39" s="83" t="s">
        <v>1264</v>
      </c>
      <c r="M39" s="28">
        <v>12</v>
      </c>
      <c r="N39" s="29">
        <v>761.95</v>
      </c>
      <c r="O39" s="73">
        <f t="shared" si="0"/>
        <v>9143.4000000000015</v>
      </c>
      <c r="P39" s="26" t="s">
        <v>1265</v>
      </c>
      <c r="Q39" s="54"/>
    </row>
    <row r="40" spans="1:17" ht="15.6" x14ac:dyDescent="0.25">
      <c r="A40" s="148" t="s">
        <v>54</v>
      </c>
      <c r="B40" s="149"/>
      <c r="C40" s="150"/>
      <c r="D40" s="151"/>
      <c r="E40" s="152" t="s">
        <v>223</v>
      </c>
      <c r="F40" s="152"/>
      <c r="G40" s="26" t="s">
        <v>227</v>
      </c>
      <c r="H40" s="148"/>
      <c r="I40" s="149"/>
      <c r="J40" s="26" t="s">
        <v>245</v>
      </c>
      <c r="K40" s="26" t="s">
        <v>263</v>
      </c>
      <c r="L40" s="83" t="s">
        <v>1264</v>
      </c>
      <c r="M40" s="28">
        <v>1</v>
      </c>
      <c r="N40" s="29">
        <v>265</v>
      </c>
      <c r="O40" s="73">
        <f t="shared" si="0"/>
        <v>265</v>
      </c>
      <c r="P40" s="26" t="s">
        <v>4</v>
      </c>
      <c r="Q40" s="54"/>
    </row>
    <row r="41" spans="1:17" ht="15.6" x14ac:dyDescent="0.25">
      <c r="A41" s="148" t="s">
        <v>30</v>
      </c>
      <c r="B41" s="149"/>
      <c r="C41" s="150" t="s">
        <v>6</v>
      </c>
      <c r="D41" s="151"/>
      <c r="E41" s="152" t="s">
        <v>223</v>
      </c>
      <c r="F41" s="152"/>
      <c r="G41" s="26" t="s">
        <v>228</v>
      </c>
      <c r="H41" s="148" t="s">
        <v>233</v>
      </c>
      <c r="I41" s="149"/>
      <c r="J41" s="26" t="s">
        <v>246</v>
      </c>
      <c r="K41" s="26" t="s">
        <v>264</v>
      </c>
      <c r="L41" s="83" t="s">
        <v>1264</v>
      </c>
      <c r="M41" s="28">
        <v>95</v>
      </c>
      <c r="N41" s="29">
        <v>1099.8</v>
      </c>
      <c r="O41" s="73">
        <f t="shared" si="0"/>
        <v>104481</v>
      </c>
      <c r="P41" s="26" t="s">
        <v>1265</v>
      </c>
      <c r="Q41" s="54"/>
    </row>
    <row r="42" spans="1:17" ht="15.6" x14ac:dyDescent="0.25">
      <c r="A42" s="148" t="s">
        <v>30</v>
      </c>
      <c r="B42" s="149"/>
      <c r="C42" s="150" t="s">
        <v>6</v>
      </c>
      <c r="D42" s="151"/>
      <c r="E42" s="152" t="s">
        <v>223</v>
      </c>
      <c r="F42" s="152"/>
      <c r="G42" s="26" t="s">
        <v>228</v>
      </c>
      <c r="H42" s="148" t="s">
        <v>234</v>
      </c>
      <c r="I42" s="149"/>
      <c r="J42" s="26" t="s">
        <v>247</v>
      </c>
      <c r="K42" s="26"/>
      <c r="L42" s="83" t="s">
        <v>145</v>
      </c>
      <c r="M42" s="28">
        <v>8</v>
      </c>
      <c r="N42" s="29">
        <v>2706.73</v>
      </c>
      <c r="O42" s="73">
        <f t="shared" si="0"/>
        <v>21653.84</v>
      </c>
      <c r="P42" s="26" t="s">
        <v>1265</v>
      </c>
      <c r="Q42" s="54"/>
    </row>
    <row r="43" spans="1:17" ht="15.6" x14ac:dyDescent="0.25">
      <c r="A43" s="148" t="s">
        <v>30</v>
      </c>
      <c r="B43" s="149"/>
      <c r="C43" s="150" t="s">
        <v>6</v>
      </c>
      <c r="D43" s="151"/>
      <c r="E43" s="152" t="s">
        <v>223</v>
      </c>
      <c r="F43" s="152"/>
      <c r="G43" s="26" t="s">
        <v>228</v>
      </c>
      <c r="H43" s="148" t="s">
        <v>234</v>
      </c>
      <c r="I43" s="149"/>
      <c r="J43" s="26" t="s">
        <v>248</v>
      </c>
      <c r="K43" s="26"/>
      <c r="L43" s="83" t="s">
        <v>1264</v>
      </c>
      <c r="M43" s="28">
        <v>11</v>
      </c>
      <c r="N43" s="29">
        <v>2706.73</v>
      </c>
      <c r="O43" s="73">
        <f t="shared" si="0"/>
        <v>29774.03</v>
      </c>
      <c r="P43" s="26" t="s">
        <v>1265</v>
      </c>
      <c r="Q43" s="54"/>
    </row>
    <row r="44" spans="1:17" ht="15.6" x14ac:dyDescent="0.25">
      <c r="A44" s="148" t="s">
        <v>30</v>
      </c>
      <c r="B44" s="149"/>
      <c r="C44" s="150" t="s">
        <v>6</v>
      </c>
      <c r="D44" s="151"/>
      <c r="E44" s="152" t="s">
        <v>223</v>
      </c>
      <c r="F44" s="152"/>
      <c r="G44" s="26" t="s">
        <v>228</v>
      </c>
      <c r="H44" s="148" t="s">
        <v>234</v>
      </c>
      <c r="I44" s="149"/>
      <c r="J44" s="26" t="s">
        <v>249</v>
      </c>
      <c r="K44" s="26"/>
      <c r="L44" s="83" t="s">
        <v>1264</v>
      </c>
      <c r="M44" s="28">
        <v>7</v>
      </c>
      <c r="N44" s="29">
        <v>2706.73</v>
      </c>
      <c r="O44" s="73">
        <f t="shared" si="0"/>
        <v>18947.11</v>
      </c>
      <c r="P44" s="26" t="s">
        <v>1265</v>
      </c>
      <c r="Q44" s="54"/>
    </row>
    <row r="45" spans="1:17" ht="78" x14ac:dyDescent="0.25">
      <c r="A45" s="148" t="s">
        <v>30</v>
      </c>
      <c r="B45" s="149"/>
      <c r="C45" s="150" t="s">
        <v>6</v>
      </c>
      <c r="D45" s="151"/>
      <c r="E45" s="152" t="s">
        <v>223</v>
      </c>
      <c r="F45" s="152"/>
      <c r="G45" s="26" t="s">
        <v>229</v>
      </c>
      <c r="H45" s="148"/>
      <c r="I45" s="149"/>
      <c r="J45" s="26" t="s">
        <v>265</v>
      </c>
      <c r="K45" s="26" t="s">
        <v>266</v>
      </c>
      <c r="L45" s="83" t="s">
        <v>1264</v>
      </c>
      <c r="M45" s="28">
        <v>1</v>
      </c>
      <c r="N45" s="29">
        <v>534.79999999999995</v>
      </c>
      <c r="O45" s="73">
        <f t="shared" si="0"/>
        <v>534.79999999999995</v>
      </c>
      <c r="P45" s="26" t="s">
        <v>1265</v>
      </c>
      <c r="Q45" s="54"/>
    </row>
    <row r="46" spans="1:17" ht="15.6" x14ac:dyDescent="0.25">
      <c r="A46" s="148" t="s">
        <v>30</v>
      </c>
      <c r="B46" s="149"/>
      <c r="C46" s="150" t="s">
        <v>6</v>
      </c>
      <c r="D46" s="151"/>
      <c r="E46" s="152" t="s">
        <v>223</v>
      </c>
      <c r="F46" s="152"/>
      <c r="G46" s="26" t="s">
        <v>228</v>
      </c>
      <c r="H46" s="148" t="s">
        <v>234</v>
      </c>
      <c r="I46" s="149"/>
      <c r="J46" s="26" t="s">
        <v>250</v>
      </c>
      <c r="K46" s="26"/>
      <c r="L46" s="83" t="s">
        <v>1264</v>
      </c>
      <c r="M46" s="28">
        <v>1</v>
      </c>
      <c r="N46" s="29">
        <v>4232.3500000000004</v>
      </c>
      <c r="O46" s="73">
        <f t="shared" si="0"/>
        <v>4232.3500000000004</v>
      </c>
      <c r="P46" s="26" t="s">
        <v>1265</v>
      </c>
      <c r="Q46" s="54"/>
    </row>
    <row r="47" spans="1:17" ht="15.6" x14ac:dyDescent="0.25">
      <c r="A47" s="148" t="s">
        <v>30</v>
      </c>
      <c r="B47" s="149"/>
      <c r="C47" s="150" t="s">
        <v>6</v>
      </c>
      <c r="D47" s="151"/>
      <c r="E47" s="152" t="s">
        <v>223</v>
      </c>
      <c r="F47" s="152"/>
      <c r="G47" s="26" t="s">
        <v>228</v>
      </c>
      <c r="H47" s="148" t="s">
        <v>235</v>
      </c>
      <c r="I47" s="149"/>
      <c r="J47" s="26" t="s">
        <v>251</v>
      </c>
      <c r="K47" s="26"/>
      <c r="L47" s="83" t="s">
        <v>1264</v>
      </c>
      <c r="M47" s="28">
        <v>1</v>
      </c>
      <c r="N47" s="29">
        <v>5389.96</v>
      </c>
      <c r="O47" s="73">
        <f t="shared" si="0"/>
        <v>5389.96</v>
      </c>
      <c r="P47" s="26" t="s">
        <v>1265</v>
      </c>
      <c r="Q47" s="54"/>
    </row>
    <row r="48" spans="1:17" ht="15.6" x14ac:dyDescent="0.25">
      <c r="A48" s="148" t="s">
        <v>30</v>
      </c>
      <c r="B48" s="149"/>
      <c r="C48" s="150" t="s">
        <v>43</v>
      </c>
      <c r="D48" s="151"/>
      <c r="E48" s="152" t="s">
        <v>223</v>
      </c>
      <c r="F48" s="152"/>
      <c r="G48" s="26" t="s">
        <v>230</v>
      </c>
      <c r="H48" s="148" t="s">
        <v>236</v>
      </c>
      <c r="I48" s="149"/>
      <c r="J48" s="26" t="s">
        <v>252</v>
      </c>
      <c r="K48" s="26" t="s">
        <v>267</v>
      </c>
      <c r="L48" s="83" t="s">
        <v>1264</v>
      </c>
      <c r="M48" s="28">
        <v>1</v>
      </c>
      <c r="N48" s="29">
        <v>1081.92</v>
      </c>
      <c r="O48" s="73">
        <f t="shared" si="0"/>
        <v>1081.92</v>
      </c>
      <c r="P48" s="26" t="s">
        <v>1265</v>
      </c>
      <c r="Q48" s="54"/>
    </row>
    <row r="49" spans="1:17" ht="15.6" x14ac:dyDescent="0.25">
      <c r="A49" s="148" t="s">
        <v>30</v>
      </c>
      <c r="B49" s="149"/>
      <c r="C49" s="150"/>
      <c r="D49" s="151"/>
      <c r="E49" s="152" t="s">
        <v>223</v>
      </c>
      <c r="F49" s="152"/>
      <c r="G49" s="26" t="s">
        <v>228</v>
      </c>
      <c r="H49" s="148" t="s">
        <v>234</v>
      </c>
      <c r="I49" s="149"/>
      <c r="J49" s="26" t="s">
        <v>253</v>
      </c>
      <c r="K49" s="26"/>
      <c r="L49" s="83" t="s">
        <v>1264</v>
      </c>
      <c r="M49" s="28">
        <v>2</v>
      </c>
      <c r="N49" s="29">
        <v>1202.26</v>
      </c>
      <c r="O49" s="73">
        <f t="shared" si="0"/>
        <v>2404.52</v>
      </c>
      <c r="P49" s="26" t="s">
        <v>1265</v>
      </c>
      <c r="Q49" s="54"/>
    </row>
    <row r="50" spans="1:17" ht="15.6" x14ac:dyDescent="0.25">
      <c r="A50" s="148" t="s">
        <v>36</v>
      </c>
      <c r="B50" s="149"/>
      <c r="C50" s="150" t="s">
        <v>27</v>
      </c>
      <c r="D50" s="151"/>
      <c r="E50" s="152" t="s">
        <v>223</v>
      </c>
      <c r="F50" s="152"/>
      <c r="G50" s="26" t="s">
        <v>228</v>
      </c>
      <c r="H50" s="148" t="s">
        <v>237</v>
      </c>
      <c r="I50" s="149"/>
      <c r="J50" s="26" t="s">
        <v>254</v>
      </c>
      <c r="K50" s="26" t="s">
        <v>268</v>
      </c>
      <c r="L50" s="83" t="s">
        <v>1264</v>
      </c>
      <c r="M50" s="28">
        <v>25</v>
      </c>
      <c r="N50" s="29">
        <v>1024.1300000000001</v>
      </c>
      <c r="O50" s="73">
        <f t="shared" si="0"/>
        <v>25603.250000000004</v>
      </c>
      <c r="P50" s="26" t="s">
        <v>1265</v>
      </c>
      <c r="Q50" s="54"/>
    </row>
    <row r="51" spans="1:17" ht="15.6" x14ac:dyDescent="0.25">
      <c r="A51" s="148" t="s">
        <v>36</v>
      </c>
      <c r="B51" s="149"/>
      <c r="C51" s="150" t="s">
        <v>27</v>
      </c>
      <c r="D51" s="151"/>
      <c r="E51" s="152" t="s">
        <v>223</v>
      </c>
      <c r="F51" s="152"/>
      <c r="G51" s="26" t="s">
        <v>228</v>
      </c>
      <c r="H51" s="148" t="s">
        <v>238</v>
      </c>
      <c r="I51" s="149"/>
      <c r="J51" s="26" t="s">
        <v>255</v>
      </c>
      <c r="K51" s="26" t="s">
        <v>269</v>
      </c>
      <c r="L51" s="83" t="s">
        <v>1264</v>
      </c>
      <c r="M51" s="28">
        <v>14</v>
      </c>
      <c r="N51" s="29">
        <v>303.62</v>
      </c>
      <c r="O51" s="73">
        <f t="shared" si="0"/>
        <v>4250.68</v>
      </c>
      <c r="P51" s="26" t="s">
        <v>1265</v>
      </c>
      <c r="Q51" s="54"/>
    </row>
    <row r="52" spans="1:17" ht="15.6" x14ac:dyDescent="0.25">
      <c r="A52" s="148" t="s">
        <v>36</v>
      </c>
      <c r="B52" s="149"/>
      <c r="C52" s="150" t="s">
        <v>27</v>
      </c>
      <c r="D52" s="151"/>
      <c r="E52" s="152" t="s">
        <v>223</v>
      </c>
      <c r="F52" s="152"/>
      <c r="G52" s="26" t="s">
        <v>228</v>
      </c>
      <c r="H52" s="148" t="s">
        <v>238</v>
      </c>
      <c r="I52" s="149"/>
      <c r="J52" s="26" t="s">
        <v>256</v>
      </c>
      <c r="K52" s="26" t="s">
        <v>270</v>
      </c>
      <c r="L52" s="83" t="s">
        <v>1264</v>
      </c>
      <c r="M52" s="28">
        <v>30</v>
      </c>
      <c r="N52" s="29">
        <v>376.47</v>
      </c>
      <c r="O52" s="73">
        <f t="shared" si="0"/>
        <v>11294.1</v>
      </c>
      <c r="P52" s="26" t="s">
        <v>1265</v>
      </c>
      <c r="Q52" s="54"/>
    </row>
    <row r="53" spans="1:17" ht="15.6" x14ac:dyDescent="0.25">
      <c r="A53" s="148" t="s">
        <v>36</v>
      </c>
      <c r="B53" s="149"/>
      <c r="C53" s="150" t="s">
        <v>27</v>
      </c>
      <c r="D53" s="151"/>
      <c r="E53" s="152" t="s">
        <v>223</v>
      </c>
      <c r="F53" s="152"/>
      <c r="G53" s="26" t="s">
        <v>228</v>
      </c>
      <c r="H53" s="148" t="s">
        <v>239</v>
      </c>
      <c r="I53" s="149"/>
      <c r="J53" s="26" t="s">
        <v>257</v>
      </c>
      <c r="K53" s="26"/>
      <c r="L53" s="83" t="s">
        <v>1264</v>
      </c>
      <c r="M53" s="28">
        <v>3</v>
      </c>
      <c r="N53" s="29">
        <v>2653.62</v>
      </c>
      <c r="O53" s="73">
        <f t="shared" si="0"/>
        <v>7960.86</v>
      </c>
      <c r="P53" s="26" t="s">
        <v>1265</v>
      </c>
      <c r="Q53" s="54"/>
    </row>
    <row r="54" spans="1:17" ht="31.2" x14ac:dyDescent="0.25">
      <c r="A54" s="148" t="s">
        <v>36</v>
      </c>
      <c r="B54" s="149"/>
      <c r="C54" s="150" t="s">
        <v>7</v>
      </c>
      <c r="D54" s="151"/>
      <c r="E54" s="152" t="s">
        <v>223</v>
      </c>
      <c r="F54" s="152"/>
      <c r="G54" s="26" t="s">
        <v>231</v>
      </c>
      <c r="H54" s="148" t="s">
        <v>240</v>
      </c>
      <c r="I54" s="149"/>
      <c r="J54" s="26" t="s">
        <v>258</v>
      </c>
      <c r="K54" s="26" t="s">
        <v>271</v>
      </c>
      <c r="L54" s="83" t="s">
        <v>1264</v>
      </c>
      <c r="M54" s="28">
        <v>1</v>
      </c>
      <c r="N54" s="29">
        <v>6558.75</v>
      </c>
      <c r="O54" s="73">
        <f t="shared" si="0"/>
        <v>6558.75</v>
      </c>
      <c r="P54" s="26" t="s">
        <v>1265</v>
      </c>
      <c r="Q54" s="54"/>
    </row>
    <row r="55" spans="1:17" ht="31.2" x14ac:dyDescent="0.25">
      <c r="A55" s="148" t="s">
        <v>54</v>
      </c>
      <c r="B55" s="149"/>
      <c r="C55" s="150" t="s">
        <v>7</v>
      </c>
      <c r="D55" s="151"/>
      <c r="E55" s="152" t="s">
        <v>223</v>
      </c>
      <c r="F55" s="152"/>
      <c r="G55" s="26" t="s">
        <v>320</v>
      </c>
      <c r="H55" s="148"/>
      <c r="I55" s="149"/>
      <c r="J55" s="26" t="s">
        <v>327</v>
      </c>
      <c r="K55" s="26" t="s">
        <v>339</v>
      </c>
      <c r="L55" s="83" t="s">
        <v>1264</v>
      </c>
      <c r="M55" s="28">
        <v>1</v>
      </c>
      <c r="N55" s="29">
        <v>1181.5</v>
      </c>
      <c r="O55" s="73">
        <f t="shared" si="0"/>
        <v>1181.5</v>
      </c>
      <c r="P55" s="26" t="s">
        <v>1265</v>
      </c>
      <c r="Q55" s="54"/>
    </row>
    <row r="56" spans="1:17" ht="15.6" x14ac:dyDescent="0.25">
      <c r="A56" s="148" t="s">
        <v>54</v>
      </c>
      <c r="B56" s="149"/>
      <c r="C56" s="150" t="s">
        <v>139</v>
      </c>
      <c r="D56" s="151"/>
      <c r="E56" s="152" t="s">
        <v>223</v>
      </c>
      <c r="F56" s="152"/>
      <c r="G56" s="26" t="s">
        <v>321</v>
      </c>
      <c r="H56" s="148"/>
      <c r="I56" s="149"/>
      <c r="J56" s="26" t="s">
        <v>328</v>
      </c>
      <c r="K56" s="26" t="s">
        <v>340</v>
      </c>
      <c r="L56" s="83" t="s">
        <v>1264</v>
      </c>
      <c r="M56" s="28">
        <v>3</v>
      </c>
      <c r="N56" s="29">
        <v>2239.06</v>
      </c>
      <c r="O56" s="73">
        <f t="shared" si="0"/>
        <v>6717.18</v>
      </c>
      <c r="P56" s="26" t="s">
        <v>1265</v>
      </c>
      <c r="Q56" s="54"/>
    </row>
    <row r="57" spans="1:17" ht="15.6" x14ac:dyDescent="0.25">
      <c r="A57" s="148" t="s">
        <v>54</v>
      </c>
      <c r="B57" s="149"/>
      <c r="C57" s="150" t="s">
        <v>7</v>
      </c>
      <c r="D57" s="151"/>
      <c r="E57" s="152" t="s">
        <v>223</v>
      </c>
      <c r="F57" s="152"/>
      <c r="G57" s="26" t="s">
        <v>322</v>
      </c>
      <c r="H57" s="148"/>
      <c r="I57" s="149"/>
      <c r="J57" s="26" t="s">
        <v>329</v>
      </c>
      <c r="K57" s="26" t="s">
        <v>341</v>
      </c>
      <c r="L57" s="83" t="s">
        <v>1264</v>
      </c>
      <c r="M57" s="28">
        <v>1</v>
      </c>
      <c r="N57" s="29">
        <v>3875.9</v>
      </c>
      <c r="O57" s="73">
        <f t="shared" si="0"/>
        <v>3875.9</v>
      </c>
      <c r="P57" s="26" t="s">
        <v>1265</v>
      </c>
      <c r="Q57" s="54"/>
    </row>
    <row r="58" spans="1:17" ht="15.6" x14ac:dyDescent="0.25">
      <c r="A58" s="148" t="s">
        <v>54</v>
      </c>
      <c r="B58" s="149"/>
      <c r="C58" s="150" t="s">
        <v>139</v>
      </c>
      <c r="D58" s="151"/>
      <c r="E58" s="152" t="s">
        <v>223</v>
      </c>
      <c r="F58" s="152"/>
      <c r="G58" s="26" t="s">
        <v>323</v>
      </c>
      <c r="H58" s="148"/>
      <c r="I58" s="149"/>
      <c r="J58" s="26" t="s">
        <v>330</v>
      </c>
      <c r="K58" s="26" t="s">
        <v>342</v>
      </c>
      <c r="L58" s="83" t="s">
        <v>1264</v>
      </c>
      <c r="M58" s="28">
        <v>1</v>
      </c>
      <c r="N58" s="29">
        <v>1380.33</v>
      </c>
      <c r="O58" s="73">
        <f t="shared" si="0"/>
        <v>1380.33</v>
      </c>
      <c r="P58" s="26" t="s">
        <v>1265</v>
      </c>
      <c r="Q58" s="54"/>
    </row>
    <row r="59" spans="1:17" ht="15.6" x14ac:dyDescent="0.25">
      <c r="A59" s="148" t="s">
        <v>54</v>
      </c>
      <c r="B59" s="149"/>
      <c r="C59" s="150" t="s">
        <v>7</v>
      </c>
      <c r="D59" s="151"/>
      <c r="E59" s="152" t="s">
        <v>223</v>
      </c>
      <c r="F59" s="152"/>
      <c r="G59" s="26" t="s">
        <v>323</v>
      </c>
      <c r="H59" s="148"/>
      <c r="I59" s="149"/>
      <c r="J59" s="26" t="s">
        <v>331</v>
      </c>
      <c r="K59" s="26" t="s">
        <v>343</v>
      </c>
      <c r="L59" s="83" t="s">
        <v>1264</v>
      </c>
      <c r="M59" s="28">
        <v>1</v>
      </c>
      <c r="N59" s="29">
        <v>324.79000000000002</v>
      </c>
      <c r="O59" s="73">
        <f t="shared" si="0"/>
        <v>324.79000000000002</v>
      </c>
      <c r="P59" s="26" t="s">
        <v>1265</v>
      </c>
      <c r="Q59" s="54"/>
    </row>
    <row r="60" spans="1:17" ht="15.6" x14ac:dyDescent="0.25">
      <c r="A60" s="148" t="s">
        <v>54</v>
      </c>
      <c r="B60" s="149"/>
      <c r="C60" s="150" t="s">
        <v>139</v>
      </c>
      <c r="D60" s="151"/>
      <c r="E60" s="152" t="s">
        <v>223</v>
      </c>
      <c r="F60" s="152"/>
      <c r="G60" s="26" t="s">
        <v>323</v>
      </c>
      <c r="H60" s="148"/>
      <c r="I60" s="149"/>
      <c r="J60" s="26" t="s">
        <v>332</v>
      </c>
      <c r="K60" s="26" t="s">
        <v>344</v>
      </c>
      <c r="L60" s="83" t="s">
        <v>1264</v>
      </c>
      <c r="M60" s="28">
        <v>1</v>
      </c>
      <c r="N60" s="29">
        <v>1467.25</v>
      </c>
      <c r="O60" s="73">
        <f t="shared" si="0"/>
        <v>1467.25</v>
      </c>
      <c r="P60" s="26" t="s">
        <v>1265</v>
      </c>
      <c r="Q60" s="54"/>
    </row>
    <row r="61" spans="1:17" ht="15.6" x14ac:dyDescent="0.25">
      <c r="A61" s="148" t="s">
        <v>54</v>
      </c>
      <c r="B61" s="149"/>
      <c r="C61" s="150" t="s">
        <v>139</v>
      </c>
      <c r="D61" s="151"/>
      <c r="E61" s="152" t="s">
        <v>223</v>
      </c>
      <c r="F61" s="152"/>
      <c r="G61" s="26" t="s">
        <v>324</v>
      </c>
      <c r="H61" s="148"/>
      <c r="I61" s="149"/>
      <c r="J61" s="26" t="s">
        <v>333</v>
      </c>
      <c r="K61" s="26" t="s">
        <v>345</v>
      </c>
      <c r="L61" s="83" t="s">
        <v>1264</v>
      </c>
      <c r="M61" s="28">
        <v>1</v>
      </c>
      <c r="N61" s="29">
        <v>2567.31</v>
      </c>
      <c r="O61" s="73">
        <f t="shared" si="0"/>
        <v>2567.31</v>
      </c>
      <c r="P61" s="26" t="s">
        <v>1265</v>
      </c>
      <c r="Q61" s="54"/>
    </row>
    <row r="62" spans="1:17" ht="15.6" x14ac:dyDescent="0.25">
      <c r="A62" s="148" t="s">
        <v>54</v>
      </c>
      <c r="B62" s="149"/>
      <c r="C62" s="150" t="s">
        <v>139</v>
      </c>
      <c r="D62" s="151"/>
      <c r="E62" s="152" t="s">
        <v>223</v>
      </c>
      <c r="F62" s="152"/>
      <c r="G62" s="26" t="s">
        <v>324</v>
      </c>
      <c r="H62" s="148"/>
      <c r="I62" s="149"/>
      <c r="J62" s="26" t="s">
        <v>334</v>
      </c>
      <c r="K62" s="26" t="s">
        <v>346</v>
      </c>
      <c r="L62" s="83" t="s">
        <v>1264</v>
      </c>
      <c r="M62" s="28">
        <v>1</v>
      </c>
      <c r="N62" s="29">
        <v>852.29</v>
      </c>
      <c r="O62" s="73">
        <f t="shared" si="0"/>
        <v>852.29</v>
      </c>
      <c r="P62" s="26" t="s">
        <v>1265</v>
      </c>
      <c r="Q62" s="54"/>
    </row>
    <row r="63" spans="1:17" ht="31.2" x14ac:dyDescent="0.25">
      <c r="A63" s="148" t="s">
        <v>54</v>
      </c>
      <c r="B63" s="149"/>
      <c r="C63" s="150" t="s">
        <v>27</v>
      </c>
      <c r="D63" s="151"/>
      <c r="E63" s="152" t="s">
        <v>223</v>
      </c>
      <c r="F63" s="152"/>
      <c r="G63" s="26" t="s">
        <v>324</v>
      </c>
      <c r="H63" s="148"/>
      <c r="I63" s="149"/>
      <c r="J63" s="26" t="s">
        <v>335</v>
      </c>
      <c r="K63" s="26" t="s">
        <v>347</v>
      </c>
      <c r="L63" s="83" t="s">
        <v>1264</v>
      </c>
      <c r="M63" s="28">
        <v>1</v>
      </c>
      <c r="N63" s="29">
        <v>1721.12</v>
      </c>
      <c r="O63" s="73">
        <f t="shared" si="0"/>
        <v>1721.12</v>
      </c>
      <c r="P63" s="26" t="s">
        <v>1265</v>
      </c>
      <c r="Q63" s="54"/>
    </row>
    <row r="64" spans="1:17" ht="15.6" x14ac:dyDescent="0.25">
      <c r="A64" s="148" t="s">
        <v>54</v>
      </c>
      <c r="B64" s="149"/>
      <c r="C64" s="150" t="s">
        <v>7</v>
      </c>
      <c r="D64" s="151"/>
      <c r="E64" s="152" t="s">
        <v>223</v>
      </c>
      <c r="F64" s="152"/>
      <c r="G64" s="26" t="s">
        <v>325</v>
      </c>
      <c r="H64" s="148"/>
      <c r="I64" s="149"/>
      <c r="J64" s="26" t="s">
        <v>336</v>
      </c>
      <c r="K64" s="26"/>
      <c r="L64" s="83" t="s">
        <v>1264</v>
      </c>
      <c r="M64" s="28">
        <v>3</v>
      </c>
      <c r="N64" s="29">
        <v>105.53</v>
      </c>
      <c r="O64" s="73">
        <f t="shared" si="0"/>
        <v>316.59000000000003</v>
      </c>
      <c r="P64" s="26" t="s">
        <v>1265</v>
      </c>
      <c r="Q64" s="54"/>
    </row>
    <row r="65" spans="1:17" ht="15.6" x14ac:dyDescent="0.25">
      <c r="A65" s="148" t="s">
        <v>54</v>
      </c>
      <c r="B65" s="149"/>
      <c r="C65" s="150" t="s">
        <v>7</v>
      </c>
      <c r="D65" s="151"/>
      <c r="E65" s="152" t="s">
        <v>223</v>
      </c>
      <c r="F65" s="152"/>
      <c r="G65" s="26"/>
      <c r="H65" s="148"/>
      <c r="I65" s="149"/>
      <c r="J65" s="26" t="s">
        <v>337</v>
      </c>
      <c r="K65" s="26" t="s">
        <v>348</v>
      </c>
      <c r="L65" s="83" t="s">
        <v>1264</v>
      </c>
      <c r="M65" s="28">
        <v>3</v>
      </c>
      <c r="N65" s="29">
        <v>560</v>
      </c>
      <c r="O65" s="73">
        <f t="shared" si="0"/>
        <v>1680</v>
      </c>
      <c r="P65" s="26" t="s">
        <v>1265</v>
      </c>
      <c r="Q65" s="54"/>
    </row>
    <row r="66" spans="1:17" ht="15.6" x14ac:dyDescent="0.25">
      <c r="A66" s="148" t="s">
        <v>54</v>
      </c>
      <c r="B66" s="149"/>
      <c r="C66" s="150" t="s">
        <v>139</v>
      </c>
      <c r="D66" s="151"/>
      <c r="E66" s="152" t="s">
        <v>223</v>
      </c>
      <c r="F66" s="152"/>
      <c r="G66" s="26" t="s">
        <v>326</v>
      </c>
      <c r="H66" s="148"/>
      <c r="I66" s="149"/>
      <c r="J66" s="26" t="s">
        <v>338</v>
      </c>
      <c r="K66" s="26" t="s">
        <v>349</v>
      </c>
      <c r="L66" s="83" t="s">
        <v>145</v>
      </c>
      <c r="M66" s="28">
        <v>1</v>
      </c>
      <c r="N66" s="29">
        <v>712.8</v>
      </c>
      <c r="O66" s="73">
        <f t="shared" si="0"/>
        <v>712.8</v>
      </c>
      <c r="P66" s="26" t="s">
        <v>1265</v>
      </c>
      <c r="Q66" s="54"/>
    </row>
    <row r="67" spans="1:17" ht="15.6" x14ac:dyDescent="0.25">
      <c r="A67" s="148" t="s">
        <v>54</v>
      </c>
      <c r="B67" s="149"/>
      <c r="C67" s="150" t="s">
        <v>27</v>
      </c>
      <c r="D67" s="151"/>
      <c r="E67" s="152" t="s">
        <v>223</v>
      </c>
      <c r="F67" s="152"/>
      <c r="G67" s="26" t="s">
        <v>379</v>
      </c>
      <c r="H67" s="148"/>
      <c r="I67" s="149"/>
      <c r="J67" s="26" t="s">
        <v>377</v>
      </c>
      <c r="K67" s="26" t="s">
        <v>380</v>
      </c>
      <c r="L67" s="83" t="s">
        <v>145</v>
      </c>
      <c r="M67" s="28">
        <v>42</v>
      </c>
      <c r="N67" s="29">
        <v>161.59</v>
      </c>
      <c r="O67" s="73">
        <f t="shared" si="0"/>
        <v>6786.78</v>
      </c>
      <c r="P67" s="26" t="s">
        <v>1265</v>
      </c>
      <c r="Q67" s="54"/>
    </row>
    <row r="68" spans="1:17" ht="31.2" x14ac:dyDescent="0.25">
      <c r="A68" s="148" t="s">
        <v>54</v>
      </c>
      <c r="B68" s="149"/>
      <c r="C68" s="150" t="s">
        <v>139</v>
      </c>
      <c r="D68" s="151"/>
      <c r="E68" s="152" t="s">
        <v>223</v>
      </c>
      <c r="F68" s="152"/>
      <c r="G68" s="26"/>
      <c r="H68" s="148"/>
      <c r="I68" s="149"/>
      <c r="J68" s="26" t="s">
        <v>378</v>
      </c>
      <c r="K68" s="26" t="s">
        <v>381</v>
      </c>
      <c r="L68" s="83" t="s">
        <v>146</v>
      </c>
      <c r="M68" s="28">
        <v>1</v>
      </c>
      <c r="N68" s="29">
        <v>7508.48</v>
      </c>
      <c r="O68" s="73">
        <f t="shared" ref="O68:O131" si="1">$M68*$N68</f>
        <v>7508.48</v>
      </c>
      <c r="P68" s="26" t="s">
        <v>1265</v>
      </c>
      <c r="Q68" s="54"/>
    </row>
    <row r="69" spans="1:17" ht="15.6" x14ac:dyDescent="0.25">
      <c r="A69" s="148" t="s">
        <v>36</v>
      </c>
      <c r="B69" s="149"/>
      <c r="C69" s="150" t="s">
        <v>38</v>
      </c>
      <c r="D69" s="151"/>
      <c r="E69" s="152" t="s">
        <v>419</v>
      </c>
      <c r="F69" s="152"/>
      <c r="G69" s="26" t="s">
        <v>420</v>
      </c>
      <c r="H69" s="148"/>
      <c r="I69" s="149"/>
      <c r="J69" s="26" t="s">
        <v>421</v>
      </c>
      <c r="K69" s="26" t="s">
        <v>422</v>
      </c>
      <c r="L69" s="83" t="s">
        <v>145</v>
      </c>
      <c r="M69" s="28">
        <v>33</v>
      </c>
      <c r="N69" s="29">
        <v>808.92</v>
      </c>
      <c r="O69" s="73">
        <f t="shared" si="1"/>
        <v>26694.359999999997</v>
      </c>
      <c r="P69" s="26" t="s">
        <v>1265</v>
      </c>
      <c r="Q69" s="54"/>
    </row>
    <row r="70" spans="1:17" ht="15.6" x14ac:dyDescent="0.25">
      <c r="A70" s="148" t="s">
        <v>34</v>
      </c>
      <c r="B70" s="149"/>
      <c r="C70" s="150" t="s">
        <v>27</v>
      </c>
      <c r="D70" s="151"/>
      <c r="E70" s="152" t="s">
        <v>160</v>
      </c>
      <c r="F70" s="152"/>
      <c r="G70" s="26" t="s">
        <v>423</v>
      </c>
      <c r="H70" s="148"/>
      <c r="I70" s="149"/>
      <c r="J70" s="26" t="s">
        <v>431</v>
      </c>
      <c r="K70" s="26" t="s">
        <v>425</v>
      </c>
      <c r="L70" s="83" t="s">
        <v>145</v>
      </c>
      <c r="M70" s="28">
        <v>1328</v>
      </c>
      <c r="N70" s="29">
        <v>82.36</v>
      </c>
      <c r="O70" s="73">
        <f t="shared" si="1"/>
        <v>109374.08</v>
      </c>
      <c r="P70" s="26" t="s">
        <v>1265</v>
      </c>
      <c r="Q70" s="54"/>
    </row>
    <row r="71" spans="1:17" ht="15.6" x14ac:dyDescent="0.25">
      <c r="A71" s="148" t="s">
        <v>34</v>
      </c>
      <c r="B71" s="149"/>
      <c r="C71" s="150" t="s">
        <v>27</v>
      </c>
      <c r="D71" s="151"/>
      <c r="E71" s="152" t="s">
        <v>160</v>
      </c>
      <c r="F71" s="152"/>
      <c r="G71" s="26" t="s">
        <v>423</v>
      </c>
      <c r="H71" s="148"/>
      <c r="I71" s="149"/>
      <c r="J71" s="26" t="s">
        <v>432</v>
      </c>
      <c r="K71" s="26">
        <v>31506</v>
      </c>
      <c r="L71" s="83" t="s">
        <v>145</v>
      </c>
      <c r="M71" s="28">
        <v>126</v>
      </c>
      <c r="N71" s="29">
        <v>217.97</v>
      </c>
      <c r="O71" s="73">
        <f t="shared" si="1"/>
        <v>27464.22</v>
      </c>
      <c r="P71" s="26" t="s">
        <v>1265</v>
      </c>
      <c r="Q71" s="54"/>
    </row>
    <row r="72" spans="1:17" ht="15.6" x14ac:dyDescent="0.25">
      <c r="A72" s="148" t="s">
        <v>34</v>
      </c>
      <c r="B72" s="149"/>
      <c r="C72" s="150" t="s">
        <v>6</v>
      </c>
      <c r="D72" s="151"/>
      <c r="E72" s="152" t="s">
        <v>160</v>
      </c>
      <c r="F72" s="152"/>
      <c r="G72" s="26" t="s">
        <v>423</v>
      </c>
      <c r="H72" s="148"/>
      <c r="I72" s="149"/>
      <c r="J72" s="26" t="s">
        <v>433</v>
      </c>
      <c r="K72" s="26">
        <v>2409</v>
      </c>
      <c r="L72" s="83" t="s">
        <v>1264</v>
      </c>
      <c r="M72" s="28">
        <v>1101</v>
      </c>
      <c r="N72" s="29">
        <v>127.8</v>
      </c>
      <c r="O72" s="73">
        <f t="shared" si="1"/>
        <v>140707.79999999999</v>
      </c>
      <c r="P72" s="26" t="s">
        <v>1265</v>
      </c>
      <c r="Q72" s="54"/>
    </row>
    <row r="73" spans="1:17" ht="15.6" x14ac:dyDescent="0.25">
      <c r="A73" s="148" t="s">
        <v>34</v>
      </c>
      <c r="B73" s="149"/>
      <c r="C73" s="150" t="s">
        <v>6</v>
      </c>
      <c r="D73" s="151"/>
      <c r="E73" s="152" t="s">
        <v>160</v>
      </c>
      <c r="F73" s="152"/>
      <c r="G73" s="26" t="s">
        <v>423</v>
      </c>
      <c r="H73" s="148"/>
      <c r="I73" s="149"/>
      <c r="J73" s="26" t="s">
        <v>434</v>
      </c>
      <c r="K73" s="26" t="s">
        <v>426</v>
      </c>
      <c r="L73" s="83" t="s">
        <v>1264</v>
      </c>
      <c r="M73" s="28">
        <v>65</v>
      </c>
      <c r="N73" s="29">
        <v>193.83</v>
      </c>
      <c r="O73" s="73">
        <f t="shared" si="1"/>
        <v>12598.95</v>
      </c>
      <c r="P73" s="26" t="s">
        <v>1265</v>
      </c>
      <c r="Q73" s="54"/>
    </row>
    <row r="74" spans="1:17" ht="15.6" x14ac:dyDescent="0.25">
      <c r="A74" s="148" t="s">
        <v>34</v>
      </c>
      <c r="B74" s="149"/>
      <c r="C74" s="150" t="s">
        <v>28</v>
      </c>
      <c r="D74" s="151"/>
      <c r="E74" s="152" t="s">
        <v>160</v>
      </c>
      <c r="F74" s="152"/>
      <c r="G74" s="26" t="s">
        <v>423</v>
      </c>
      <c r="H74" s="148"/>
      <c r="I74" s="149"/>
      <c r="J74" s="26" t="s">
        <v>435</v>
      </c>
      <c r="K74" s="26">
        <v>1444</v>
      </c>
      <c r="L74" s="83" t="s">
        <v>1264</v>
      </c>
      <c r="M74" s="28">
        <v>95</v>
      </c>
      <c r="N74" s="29">
        <v>878.27</v>
      </c>
      <c r="O74" s="73">
        <f t="shared" si="1"/>
        <v>83435.649999999994</v>
      </c>
      <c r="P74" s="26" t="s">
        <v>1265</v>
      </c>
      <c r="Q74" s="54"/>
    </row>
    <row r="75" spans="1:17" ht="15.6" x14ac:dyDescent="0.25">
      <c r="A75" s="148" t="s">
        <v>36</v>
      </c>
      <c r="B75" s="149"/>
      <c r="C75" s="150" t="s">
        <v>7</v>
      </c>
      <c r="D75" s="151"/>
      <c r="E75" s="152" t="s">
        <v>160</v>
      </c>
      <c r="F75" s="152"/>
      <c r="G75" s="26" t="s">
        <v>423</v>
      </c>
      <c r="H75" s="148"/>
      <c r="I75" s="149"/>
      <c r="J75" s="26" t="s">
        <v>436</v>
      </c>
      <c r="K75" s="26">
        <v>1008</v>
      </c>
      <c r="L75" s="83" t="s">
        <v>1264</v>
      </c>
      <c r="M75" s="28">
        <v>6</v>
      </c>
      <c r="N75" s="29">
        <v>295.36</v>
      </c>
      <c r="O75" s="73">
        <f t="shared" si="1"/>
        <v>1772.16</v>
      </c>
      <c r="P75" s="26" t="s">
        <v>1265</v>
      </c>
      <c r="Q75" s="54"/>
    </row>
    <row r="76" spans="1:17" ht="15.6" x14ac:dyDescent="0.25">
      <c r="A76" s="148" t="s">
        <v>35</v>
      </c>
      <c r="B76" s="149"/>
      <c r="C76" s="150" t="s">
        <v>7</v>
      </c>
      <c r="D76" s="151"/>
      <c r="E76" s="152" t="s">
        <v>160</v>
      </c>
      <c r="F76" s="152"/>
      <c r="G76" s="26" t="s">
        <v>424</v>
      </c>
      <c r="H76" s="153" t="s">
        <v>429</v>
      </c>
      <c r="I76" s="149"/>
      <c r="J76" s="26" t="s">
        <v>438</v>
      </c>
      <c r="K76" s="26" t="s">
        <v>427</v>
      </c>
      <c r="L76" s="83" t="s">
        <v>1264</v>
      </c>
      <c r="M76" s="28">
        <v>14</v>
      </c>
      <c r="N76" s="29">
        <v>903.75</v>
      </c>
      <c r="O76" s="73">
        <f t="shared" si="1"/>
        <v>12652.5</v>
      </c>
      <c r="P76" s="26" t="s">
        <v>1265</v>
      </c>
      <c r="Q76" s="54"/>
    </row>
    <row r="77" spans="1:17" ht="15.6" x14ac:dyDescent="0.25">
      <c r="A77" s="148" t="s">
        <v>35</v>
      </c>
      <c r="B77" s="149"/>
      <c r="C77" s="150" t="s">
        <v>7</v>
      </c>
      <c r="D77" s="151"/>
      <c r="E77" s="152" t="s">
        <v>160</v>
      </c>
      <c r="F77" s="152"/>
      <c r="G77" s="26" t="s">
        <v>424</v>
      </c>
      <c r="H77" s="148" t="s">
        <v>430</v>
      </c>
      <c r="I77" s="149"/>
      <c r="J77" s="26" t="s">
        <v>437</v>
      </c>
      <c r="K77" s="26" t="s">
        <v>428</v>
      </c>
      <c r="L77" s="83" t="s">
        <v>1264</v>
      </c>
      <c r="M77" s="28">
        <v>28</v>
      </c>
      <c r="N77" s="29">
        <v>865.38</v>
      </c>
      <c r="O77" s="73">
        <f t="shared" si="1"/>
        <v>24230.639999999999</v>
      </c>
      <c r="P77" s="26" t="s">
        <v>1265</v>
      </c>
      <c r="Q77" s="54"/>
    </row>
    <row r="78" spans="1:17" ht="31.2" x14ac:dyDescent="0.25">
      <c r="A78" s="148" t="s">
        <v>34</v>
      </c>
      <c r="B78" s="149"/>
      <c r="C78" s="150" t="s">
        <v>7</v>
      </c>
      <c r="D78" s="151"/>
      <c r="E78" s="152" t="s">
        <v>150</v>
      </c>
      <c r="F78" s="152"/>
      <c r="G78" s="26" t="s">
        <v>151</v>
      </c>
      <c r="H78" s="148"/>
      <c r="I78" s="149"/>
      <c r="J78" s="26" t="s">
        <v>157</v>
      </c>
      <c r="K78" s="26" t="s">
        <v>175</v>
      </c>
      <c r="L78" s="83" t="s">
        <v>1264</v>
      </c>
      <c r="M78" s="28">
        <v>3</v>
      </c>
      <c r="N78" s="29">
        <v>490</v>
      </c>
      <c r="O78" s="73">
        <f t="shared" si="1"/>
        <v>1470</v>
      </c>
      <c r="P78" s="26" t="s">
        <v>9</v>
      </c>
      <c r="Q78" s="54"/>
    </row>
    <row r="79" spans="1:17" ht="15.6" x14ac:dyDescent="0.25">
      <c r="A79" s="148" t="s">
        <v>34</v>
      </c>
      <c r="B79" s="149"/>
      <c r="C79" s="150" t="s">
        <v>27</v>
      </c>
      <c r="D79" s="151"/>
      <c r="E79" s="152" t="s">
        <v>160</v>
      </c>
      <c r="F79" s="152"/>
      <c r="G79" s="26" t="s">
        <v>423</v>
      </c>
      <c r="H79" s="148" t="s">
        <v>1208</v>
      </c>
      <c r="I79" s="149"/>
      <c r="J79" s="26" t="s">
        <v>1207</v>
      </c>
      <c r="K79" s="26">
        <v>31400</v>
      </c>
      <c r="L79" s="83" t="s">
        <v>1264</v>
      </c>
      <c r="M79" s="28">
        <v>12</v>
      </c>
      <c r="N79" s="29">
        <v>95.6</v>
      </c>
      <c r="O79" s="73">
        <f t="shared" si="1"/>
        <v>1147.1999999999998</v>
      </c>
      <c r="P79" s="26" t="s">
        <v>1265</v>
      </c>
      <c r="Q79" s="54"/>
    </row>
    <row r="80" spans="1:17" ht="15.6" x14ac:dyDescent="0.25">
      <c r="A80" s="148" t="s">
        <v>35</v>
      </c>
      <c r="B80" s="149"/>
      <c r="C80" s="150" t="s">
        <v>55</v>
      </c>
      <c r="D80" s="151"/>
      <c r="E80" s="152" t="s">
        <v>223</v>
      </c>
      <c r="F80" s="152"/>
      <c r="G80" s="26" t="s">
        <v>1238</v>
      </c>
      <c r="H80" s="148" t="s">
        <v>1240</v>
      </c>
      <c r="I80" s="149"/>
      <c r="J80" s="26" t="s">
        <v>1241</v>
      </c>
      <c r="K80" s="26"/>
      <c r="L80" s="83" t="s">
        <v>1264</v>
      </c>
      <c r="M80" s="28">
        <v>15</v>
      </c>
      <c r="N80" s="29">
        <v>202.8</v>
      </c>
      <c r="O80" s="73">
        <f t="shared" si="1"/>
        <v>3042</v>
      </c>
      <c r="P80" s="26" t="s">
        <v>1265</v>
      </c>
      <c r="Q80" s="54"/>
    </row>
    <row r="81" spans="1:17" ht="15.6" x14ac:dyDescent="0.25">
      <c r="A81" s="148" t="s">
        <v>30</v>
      </c>
      <c r="B81" s="149"/>
      <c r="C81" s="150" t="s">
        <v>6</v>
      </c>
      <c r="D81" s="151"/>
      <c r="E81" s="152" t="s">
        <v>223</v>
      </c>
      <c r="F81" s="152"/>
      <c r="G81" s="26" t="s">
        <v>1239</v>
      </c>
      <c r="H81" s="148" t="s">
        <v>1242</v>
      </c>
      <c r="I81" s="149"/>
      <c r="J81" s="26" t="s">
        <v>1243</v>
      </c>
      <c r="K81" s="26"/>
      <c r="L81" s="83" t="s">
        <v>1264</v>
      </c>
      <c r="M81" s="28">
        <v>5</v>
      </c>
      <c r="N81" s="29">
        <v>1162.6600000000001</v>
      </c>
      <c r="O81" s="73">
        <f t="shared" si="1"/>
        <v>5813.3</v>
      </c>
      <c r="P81" s="26" t="s">
        <v>1265</v>
      </c>
      <c r="Q81" s="54"/>
    </row>
    <row r="82" spans="1:17" ht="15.6" x14ac:dyDescent="0.25">
      <c r="A82" s="148" t="s">
        <v>30</v>
      </c>
      <c r="B82" s="149"/>
      <c r="C82" s="150" t="s">
        <v>6</v>
      </c>
      <c r="D82" s="151"/>
      <c r="E82" s="152" t="s">
        <v>223</v>
      </c>
      <c r="F82" s="152"/>
      <c r="G82" s="26" t="s">
        <v>1239</v>
      </c>
      <c r="H82" s="148"/>
      <c r="I82" s="149"/>
      <c r="J82" s="26" t="s">
        <v>1244</v>
      </c>
      <c r="K82" s="26"/>
      <c r="L82" s="83" t="s">
        <v>1264</v>
      </c>
      <c r="M82" s="28">
        <v>5</v>
      </c>
      <c r="N82" s="29">
        <v>167.54</v>
      </c>
      <c r="O82" s="73">
        <f t="shared" si="1"/>
        <v>837.69999999999993</v>
      </c>
      <c r="P82" s="26" t="s">
        <v>1265</v>
      </c>
      <c r="Q82" s="54"/>
    </row>
    <row r="83" spans="1:17" ht="15.6" x14ac:dyDescent="0.25">
      <c r="A83" s="148" t="s">
        <v>34</v>
      </c>
      <c r="B83" s="149"/>
      <c r="C83" s="150" t="s">
        <v>6</v>
      </c>
      <c r="D83" s="151"/>
      <c r="E83" s="152" t="s">
        <v>150</v>
      </c>
      <c r="F83" s="152"/>
      <c r="G83" s="26" t="s">
        <v>151</v>
      </c>
      <c r="H83" s="148"/>
      <c r="I83" s="149"/>
      <c r="J83" s="26" t="s">
        <v>1245</v>
      </c>
      <c r="K83" s="26" t="s">
        <v>1246</v>
      </c>
      <c r="L83" s="83" t="s">
        <v>1264</v>
      </c>
      <c r="M83" s="28">
        <v>2</v>
      </c>
      <c r="N83" s="29">
        <v>398.95</v>
      </c>
      <c r="O83" s="73">
        <f t="shared" si="1"/>
        <v>797.9</v>
      </c>
      <c r="P83" s="26" t="s">
        <v>9</v>
      </c>
      <c r="Q83" s="54"/>
    </row>
    <row r="84" spans="1:17" ht="15.6" x14ac:dyDescent="0.25">
      <c r="A84" s="148" t="s">
        <v>34</v>
      </c>
      <c r="B84" s="149"/>
      <c r="C84" s="150" t="s">
        <v>6</v>
      </c>
      <c r="D84" s="151"/>
      <c r="E84" s="152" t="s">
        <v>150</v>
      </c>
      <c r="F84" s="152"/>
      <c r="G84" s="99" t="s">
        <v>151</v>
      </c>
      <c r="H84" s="148"/>
      <c r="I84" s="149"/>
      <c r="J84" s="99" t="s">
        <v>1247</v>
      </c>
      <c r="K84" s="26" t="s">
        <v>1248</v>
      </c>
      <c r="L84" s="83" t="s">
        <v>1264</v>
      </c>
      <c r="M84" s="28">
        <v>1</v>
      </c>
      <c r="N84" s="29">
        <v>347.6</v>
      </c>
      <c r="O84" s="73">
        <f t="shared" si="1"/>
        <v>347.6</v>
      </c>
      <c r="P84" s="26" t="s">
        <v>1266</v>
      </c>
      <c r="Q84" s="54"/>
    </row>
    <row r="85" spans="1:17" ht="15.6" x14ac:dyDescent="0.25">
      <c r="A85" s="148" t="s">
        <v>34</v>
      </c>
      <c r="B85" s="149"/>
      <c r="C85" s="150" t="s">
        <v>7</v>
      </c>
      <c r="D85" s="151"/>
      <c r="E85" s="152" t="s">
        <v>150</v>
      </c>
      <c r="F85" s="152"/>
      <c r="G85" s="99" t="s">
        <v>151</v>
      </c>
      <c r="H85" s="148"/>
      <c r="I85" s="149"/>
      <c r="J85" s="26" t="s">
        <v>1249</v>
      </c>
      <c r="K85" s="26" t="s">
        <v>1250</v>
      </c>
      <c r="L85" s="83" t="s">
        <v>1264</v>
      </c>
      <c r="M85" s="28">
        <v>1</v>
      </c>
      <c r="N85" s="29">
        <v>485.85</v>
      </c>
      <c r="O85" s="73">
        <f t="shared" si="1"/>
        <v>485.85</v>
      </c>
      <c r="P85" s="26" t="s">
        <v>1266</v>
      </c>
      <c r="Q85" s="54"/>
    </row>
    <row r="86" spans="1:17" ht="15.6" x14ac:dyDescent="0.25">
      <c r="A86" s="148" t="s">
        <v>30</v>
      </c>
      <c r="B86" s="149"/>
      <c r="C86" s="150"/>
      <c r="D86" s="151"/>
      <c r="E86" s="152" t="s">
        <v>164</v>
      </c>
      <c r="F86" s="152"/>
      <c r="G86" s="26" t="s">
        <v>165</v>
      </c>
      <c r="H86" s="148"/>
      <c r="I86" s="149"/>
      <c r="J86" s="26" t="s">
        <v>185</v>
      </c>
      <c r="K86" s="26" t="s">
        <v>202</v>
      </c>
      <c r="L86" s="83" t="s">
        <v>1264</v>
      </c>
      <c r="M86" s="28">
        <v>3</v>
      </c>
      <c r="N86" s="29">
        <v>347</v>
      </c>
      <c r="O86" s="73">
        <f t="shared" si="1"/>
        <v>1041</v>
      </c>
      <c r="P86" s="26" t="s">
        <v>1265</v>
      </c>
      <c r="Q86" s="54"/>
    </row>
    <row r="87" spans="1:17" ht="15.6" x14ac:dyDescent="0.25">
      <c r="A87" s="148" t="s">
        <v>30</v>
      </c>
      <c r="B87" s="149"/>
      <c r="C87" s="150"/>
      <c r="D87" s="151"/>
      <c r="E87" s="152" t="s">
        <v>164</v>
      </c>
      <c r="F87" s="152"/>
      <c r="G87" s="99" t="s">
        <v>165</v>
      </c>
      <c r="H87" s="148"/>
      <c r="I87" s="149"/>
      <c r="J87" s="26" t="s">
        <v>1251</v>
      </c>
      <c r="K87" s="26" t="s">
        <v>204</v>
      </c>
      <c r="L87" s="83" t="s">
        <v>1264</v>
      </c>
      <c r="M87" s="28">
        <v>1</v>
      </c>
      <c r="N87" s="29">
        <v>442</v>
      </c>
      <c r="O87" s="73">
        <f t="shared" si="1"/>
        <v>442</v>
      </c>
      <c r="P87" s="26" t="s">
        <v>1265</v>
      </c>
      <c r="Q87" s="54"/>
    </row>
    <row r="88" spans="1:17" ht="15.6" x14ac:dyDescent="0.25">
      <c r="A88" s="148" t="s">
        <v>30</v>
      </c>
      <c r="B88" s="149"/>
      <c r="C88" s="150"/>
      <c r="D88" s="151"/>
      <c r="E88" s="152" t="s">
        <v>164</v>
      </c>
      <c r="F88" s="152"/>
      <c r="G88" s="99" t="s">
        <v>165</v>
      </c>
      <c r="H88" s="148"/>
      <c r="I88" s="149"/>
      <c r="J88" s="26" t="s">
        <v>185</v>
      </c>
      <c r="K88" s="26" t="s">
        <v>202</v>
      </c>
      <c r="L88" s="83" t="s">
        <v>1264</v>
      </c>
      <c r="M88" s="28">
        <v>2</v>
      </c>
      <c r="N88" s="29">
        <v>347</v>
      </c>
      <c r="O88" s="73">
        <f t="shared" si="1"/>
        <v>694</v>
      </c>
      <c r="P88" s="26" t="s">
        <v>1265</v>
      </c>
      <c r="Q88" s="54"/>
    </row>
    <row r="89" spans="1:17" ht="15.6" x14ac:dyDescent="0.25">
      <c r="A89" s="148" t="s">
        <v>30</v>
      </c>
      <c r="B89" s="149"/>
      <c r="C89" s="150"/>
      <c r="D89" s="151"/>
      <c r="E89" s="152" t="s">
        <v>164</v>
      </c>
      <c r="F89" s="152"/>
      <c r="G89" s="99" t="s">
        <v>165</v>
      </c>
      <c r="H89" s="148"/>
      <c r="I89" s="149"/>
      <c r="J89" s="26" t="s">
        <v>1251</v>
      </c>
      <c r="K89" s="26" t="s">
        <v>204</v>
      </c>
      <c r="L89" s="83" t="s">
        <v>1264</v>
      </c>
      <c r="M89" s="28">
        <v>1</v>
      </c>
      <c r="N89" s="29">
        <v>442</v>
      </c>
      <c r="O89" s="73">
        <f t="shared" si="1"/>
        <v>442</v>
      </c>
      <c r="P89" s="26" t="s">
        <v>1265</v>
      </c>
      <c r="Q89" s="54"/>
    </row>
    <row r="90" spans="1:17" ht="15.6" x14ac:dyDescent="0.25">
      <c r="A90" s="148" t="s">
        <v>35</v>
      </c>
      <c r="B90" s="149"/>
      <c r="C90" s="150" t="s">
        <v>55</v>
      </c>
      <c r="D90" s="151"/>
      <c r="E90" s="152" t="s">
        <v>164</v>
      </c>
      <c r="F90" s="152"/>
      <c r="G90" s="99" t="s">
        <v>165</v>
      </c>
      <c r="H90" s="148" t="s">
        <v>169</v>
      </c>
      <c r="I90" s="149"/>
      <c r="J90" s="26" t="s">
        <v>196</v>
      </c>
      <c r="K90" s="26" t="s">
        <v>214</v>
      </c>
      <c r="L90" s="83" t="s">
        <v>1264</v>
      </c>
      <c r="M90" s="28">
        <v>10</v>
      </c>
      <c r="N90" s="29">
        <v>315</v>
      </c>
      <c r="O90" s="73">
        <f t="shared" si="1"/>
        <v>3150</v>
      </c>
      <c r="P90" s="26" t="s">
        <v>1265</v>
      </c>
      <c r="Q90" s="54"/>
    </row>
    <row r="91" spans="1:17" ht="15.6" x14ac:dyDescent="0.25">
      <c r="A91" s="148" t="s">
        <v>30</v>
      </c>
      <c r="B91" s="149"/>
      <c r="C91" s="150"/>
      <c r="D91" s="151"/>
      <c r="E91" s="152" t="s">
        <v>164</v>
      </c>
      <c r="F91" s="152"/>
      <c r="G91" s="99" t="s">
        <v>165</v>
      </c>
      <c r="H91" s="148"/>
      <c r="I91" s="149"/>
      <c r="J91" s="26" t="s">
        <v>186</v>
      </c>
      <c r="K91" s="26" t="s">
        <v>203</v>
      </c>
      <c r="L91" s="83" t="s">
        <v>1264</v>
      </c>
      <c r="M91" s="28">
        <v>1</v>
      </c>
      <c r="N91" s="29">
        <v>326</v>
      </c>
      <c r="O91" s="73">
        <f t="shared" si="1"/>
        <v>326</v>
      </c>
      <c r="P91" s="26" t="s">
        <v>1265</v>
      </c>
      <c r="Q91" s="54"/>
    </row>
    <row r="92" spans="1:17" ht="15.6" x14ac:dyDescent="0.25">
      <c r="A92" s="148" t="s">
        <v>30</v>
      </c>
      <c r="B92" s="149"/>
      <c r="C92" s="150"/>
      <c r="D92" s="151"/>
      <c r="E92" s="152" t="s">
        <v>164</v>
      </c>
      <c r="F92" s="152"/>
      <c r="G92" s="99" t="s">
        <v>165</v>
      </c>
      <c r="H92" s="148"/>
      <c r="I92" s="149"/>
      <c r="J92" s="26" t="s">
        <v>183</v>
      </c>
      <c r="K92" s="26" t="s">
        <v>200</v>
      </c>
      <c r="L92" s="83" t="s">
        <v>1264</v>
      </c>
      <c r="M92" s="28">
        <v>2</v>
      </c>
      <c r="N92" s="29">
        <v>576</v>
      </c>
      <c r="O92" s="73">
        <f t="shared" si="1"/>
        <v>1152</v>
      </c>
      <c r="P92" s="26" t="s">
        <v>1265</v>
      </c>
      <c r="Q92" s="54"/>
    </row>
    <row r="93" spans="1:17" ht="15.6" x14ac:dyDescent="0.25">
      <c r="A93" s="148" t="s">
        <v>30</v>
      </c>
      <c r="B93" s="149"/>
      <c r="C93" s="150" t="s">
        <v>55</v>
      </c>
      <c r="D93" s="151"/>
      <c r="E93" s="152" t="s">
        <v>164</v>
      </c>
      <c r="F93" s="152"/>
      <c r="G93" s="99" t="s">
        <v>166</v>
      </c>
      <c r="H93" s="148" t="s">
        <v>207</v>
      </c>
      <c r="I93" s="149"/>
      <c r="J93" s="26" t="s">
        <v>190</v>
      </c>
      <c r="K93" s="26" t="s">
        <v>208</v>
      </c>
      <c r="L93" s="83" t="s">
        <v>1264</v>
      </c>
      <c r="M93" s="28">
        <v>1</v>
      </c>
      <c r="N93" s="29">
        <v>510</v>
      </c>
      <c r="O93" s="73">
        <f t="shared" si="1"/>
        <v>510</v>
      </c>
      <c r="P93" s="26" t="s">
        <v>1265</v>
      </c>
      <c r="Q93" s="54"/>
    </row>
    <row r="94" spans="1:17" ht="15.6" x14ac:dyDescent="0.25">
      <c r="A94" s="148" t="s">
        <v>35</v>
      </c>
      <c r="B94" s="149"/>
      <c r="C94" s="150" t="s">
        <v>55</v>
      </c>
      <c r="D94" s="151"/>
      <c r="E94" s="152" t="s">
        <v>164</v>
      </c>
      <c r="F94" s="152"/>
      <c r="G94" s="99" t="s">
        <v>165</v>
      </c>
      <c r="H94" s="148" t="s">
        <v>215</v>
      </c>
      <c r="I94" s="149"/>
      <c r="J94" s="26" t="s">
        <v>218</v>
      </c>
      <c r="K94" s="26" t="s">
        <v>221</v>
      </c>
      <c r="L94" s="83" t="s">
        <v>1264</v>
      </c>
      <c r="M94" s="28">
        <v>24</v>
      </c>
      <c r="N94" s="29">
        <v>266</v>
      </c>
      <c r="O94" s="73">
        <f t="shared" si="1"/>
        <v>6384</v>
      </c>
      <c r="P94" s="26" t="s">
        <v>1265</v>
      </c>
      <c r="Q94" s="54"/>
    </row>
    <row r="95" spans="1:17" ht="15.6" x14ac:dyDescent="0.25">
      <c r="A95" s="148" t="s">
        <v>34</v>
      </c>
      <c r="B95" s="149"/>
      <c r="C95" s="150" t="s">
        <v>27</v>
      </c>
      <c r="D95" s="151"/>
      <c r="E95" s="152" t="s">
        <v>164</v>
      </c>
      <c r="F95" s="152"/>
      <c r="G95" s="99" t="s">
        <v>166</v>
      </c>
      <c r="H95" s="148" t="s">
        <v>207</v>
      </c>
      <c r="I95" s="149"/>
      <c r="J95" s="26" t="s">
        <v>190</v>
      </c>
      <c r="K95" s="26" t="s">
        <v>208</v>
      </c>
      <c r="L95" s="83" t="s">
        <v>1264</v>
      </c>
      <c r="M95" s="28">
        <v>5</v>
      </c>
      <c r="N95" s="29">
        <v>510</v>
      </c>
      <c r="O95" s="73">
        <f t="shared" si="1"/>
        <v>2550</v>
      </c>
      <c r="P95" s="26" t="s">
        <v>1265</v>
      </c>
      <c r="Q95" s="54"/>
    </row>
    <row r="96" spans="1:17" ht="15.6" x14ac:dyDescent="0.25">
      <c r="A96" s="148" t="s">
        <v>30</v>
      </c>
      <c r="B96" s="149"/>
      <c r="C96" s="150" t="s">
        <v>55</v>
      </c>
      <c r="D96" s="151"/>
      <c r="E96" s="152" t="s">
        <v>164</v>
      </c>
      <c r="F96" s="152"/>
      <c r="G96" s="99" t="s">
        <v>165</v>
      </c>
      <c r="H96" s="148" t="s">
        <v>205</v>
      </c>
      <c r="I96" s="149"/>
      <c r="J96" s="26" t="s">
        <v>188</v>
      </c>
      <c r="K96" s="26" t="s">
        <v>206</v>
      </c>
      <c r="L96" s="83" t="s">
        <v>1264</v>
      </c>
      <c r="M96" s="28">
        <v>15</v>
      </c>
      <c r="N96" s="29">
        <v>308</v>
      </c>
      <c r="O96" s="73">
        <f t="shared" si="1"/>
        <v>4620</v>
      </c>
      <c r="P96" s="26" t="s">
        <v>1265</v>
      </c>
      <c r="Q96" s="54"/>
    </row>
    <row r="97" spans="1:17" ht="15.6" x14ac:dyDescent="0.25">
      <c r="A97" s="148" t="s">
        <v>54</v>
      </c>
      <c r="B97" s="149"/>
      <c r="C97" s="150" t="s">
        <v>139</v>
      </c>
      <c r="D97" s="151"/>
      <c r="E97" s="152" t="s">
        <v>160</v>
      </c>
      <c r="F97" s="152"/>
      <c r="G97" s="26" t="s">
        <v>423</v>
      </c>
      <c r="H97" s="148"/>
      <c r="I97" s="149"/>
      <c r="J97" s="26" t="s">
        <v>435</v>
      </c>
      <c r="K97" s="26">
        <v>1444</v>
      </c>
      <c r="L97" s="83" t="s">
        <v>1264</v>
      </c>
      <c r="M97" s="28">
        <v>1</v>
      </c>
      <c r="N97" s="29">
        <v>1039.2</v>
      </c>
      <c r="O97" s="73">
        <f t="shared" si="1"/>
        <v>1039.2</v>
      </c>
      <c r="P97" s="26" t="s">
        <v>1265</v>
      </c>
      <c r="Q97" s="54"/>
    </row>
    <row r="98" spans="1:17" ht="15.6" x14ac:dyDescent="0.25">
      <c r="A98" s="148" t="s">
        <v>30</v>
      </c>
      <c r="B98" s="149"/>
      <c r="C98" s="150" t="s">
        <v>7</v>
      </c>
      <c r="D98" s="151"/>
      <c r="E98" s="152" t="s">
        <v>160</v>
      </c>
      <c r="F98" s="152"/>
      <c r="G98" s="26" t="s">
        <v>161</v>
      </c>
      <c r="H98" s="148" t="s">
        <v>1252</v>
      </c>
      <c r="I98" s="149"/>
      <c r="J98" s="26" t="s">
        <v>1253</v>
      </c>
      <c r="K98" s="26" t="s">
        <v>178</v>
      </c>
      <c r="L98" s="83" t="s">
        <v>1264</v>
      </c>
      <c r="M98" s="28">
        <v>2</v>
      </c>
      <c r="N98" s="29">
        <v>459.36</v>
      </c>
      <c r="O98" s="73">
        <f t="shared" si="1"/>
        <v>918.72</v>
      </c>
      <c r="P98" s="26" t="s">
        <v>1265</v>
      </c>
      <c r="Q98" s="54"/>
    </row>
    <row r="99" spans="1:17" ht="15.6" x14ac:dyDescent="0.25">
      <c r="A99" s="148" t="s">
        <v>34</v>
      </c>
      <c r="B99" s="149"/>
      <c r="C99" s="150" t="s">
        <v>6</v>
      </c>
      <c r="D99" s="151"/>
      <c r="E99" s="152" t="s">
        <v>160</v>
      </c>
      <c r="F99" s="152"/>
      <c r="G99" s="26" t="s">
        <v>423</v>
      </c>
      <c r="H99" s="148"/>
      <c r="I99" s="149"/>
      <c r="J99" s="26" t="s">
        <v>433</v>
      </c>
      <c r="K99" s="26">
        <v>2409</v>
      </c>
      <c r="L99" s="83" t="s">
        <v>1264</v>
      </c>
      <c r="M99" s="28">
        <v>24</v>
      </c>
      <c r="N99" s="29">
        <v>229.6</v>
      </c>
      <c r="O99" s="73">
        <f t="shared" si="1"/>
        <v>5510.4</v>
      </c>
      <c r="P99" s="26" t="s">
        <v>1265</v>
      </c>
      <c r="Q99" s="54"/>
    </row>
    <row r="100" spans="1:17" ht="15.6" x14ac:dyDescent="0.25">
      <c r="A100" s="148" t="s">
        <v>34</v>
      </c>
      <c r="B100" s="149"/>
      <c r="C100" s="150" t="s">
        <v>27</v>
      </c>
      <c r="D100" s="151"/>
      <c r="E100" s="152" t="s">
        <v>160</v>
      </c>
      <c r="F100" s="152"/>
      <c r="G100" s="26" t="s">
        <v>423</v>
      </c>
      <c r="H100" s="148" t="s">
        <v>1252</v>
      </c>
      <c r="I100" s="149"/>
      <c r="J100" s="26" t="s">
        <v>1254</v>
      </c>
      <c r="K100" s="26" t="s">
        <v>425</v>
      </c>
      <c r="L100" s="83" t="s">
        <v>1264</v>
      </c>
      <c r="M100" s="28">
        <v>24</v>
      </c>
      <c r="N100" s="29">
        <v>95.6</v>
      </c>
      <c r="O100" s="73">
        <f t="shared" si="1"/>
        <v>2294.3999999999996</v>
      </c>
      <c r="P100" s="26" t="s">
        <v>1265</v>
      </c>
      <c r="Q100" s="54"/>
    </row>
    <row r="101" spans="1:17" ht="15.6" x14ac:dyDescent="0.25">
      <c r="A101" s="148" t="s">
        <v>54</v>
      </c>
      <c r="B101" s="149"/>
      <c r="C101" s="150" t="s">
        <v>7</v>
      </c>
      <c r="D101" s="151"/>
      <c r="E101" s="152" t="s">
        <v>160</v>
      </c>
      <c r="F101" s="152"/>
      <c r="G101" s="26" t="s">
        <v>161</v>
      </c>
      <c r="H101" s="148" t="s">
        <v>1252</v>
      </c>
      <c r="I101" s="149"/>
      <c r="J101" s="26" t="s">
        <v>1253</v>
      </c>
      <c r="K101" s="26" t="s">
        <v>178</v>
      </c>
      <c r="L101" s="83" t="s">
        <v>1264</v>
      </c>
      <c r="M101" s="28">
        <v>24</v>
      </c>
      <c r="N101" s="29">
        <v>459.36</v>
      </c>
      <c r="O101" s="73">
        <f t="shared" si="1"/>
        <v>11024.64</v>
      </c>
      <c r="P101" s="26" t="s">
        <v>1265</v>
      </c>
      <c r="Q101" s="54"/>
    </row>
    <row r="102" spans="1:17" ht="31.2" x14ac:dyDescent="0.25">
      <c r="A102" s="148" t="s">
        <v>54</v>
      </c>
      <c r="B102" s="149"/>
      <c r="C102" s="150" t="s">
        <v>7</v>
      </c>
      <c r="D102" s="151"/>
      <c r="E102" s="152" t="s">
        <v>160</v>
      </c>
      <c r="F102" s="152"/>
      <c r="G102" s="26" t="s">
        <v>161</v>
      </c>
      <c r="H102" s="148"/>
      <c r="I102" s="149"/>
      <c r="J102" s="26" t="s">
        <v>1255</v>
      </c>
      <c r="K102" s="26" t="s">
        <v>179</v>
      </c>
      <c r="L102" s="83" t="s">
        <v>1264</v>
      </c>
      <c r="M102" s="28">
        <v>10</v>
      </c>
      <c r="N102" s="29">
        <v>1044.74</v>
      </c>
      <c r="O102" s="73">
        <f t="shared" si="1"/>
        <v>10447.4</v>
      </c>
      <c r="P102" s="26" t="s">
        <v>1265</v>
      </c>
      <c r="Q102" s="54"/>
    </row>
    <row r="103" spans="1:17" ht="15.6" x14ac:dyDescent="0.25">
      <c r="A103" s="148" t="s">
        <v>54</v>
      </c>
      <c r="B103" s="149"/>
      <c r="C103" s="150" t="s">
        <v>139</v>
      </c>
      <c r="D103" s="151"/>
      <c r="E103" s="152" t="s">
        <v>223</v>
      </c>
      <c r="F103" s="152"/>
      <c r="G103" s="26" t="s">
        <v>227</v>
      </c>
      <c r="H103" s="148"/>
      <c r="I103" s="149"/>
      <c r="J103" s="26" t="s">
        <v>1263</v>
      </c>
      <c r="K103" s="26"/>
      <c r="L103" s="83" t="s">
        <v>1264</v>
      </c>
      <c r="M103" s="28">
        <v>6</v>
      </c>
      <c r="N103" s="29">
        <v>109.99</v>
      </c>
      <c r="O103" s="73">
        <f t="shared" si="1"/>
        <v>659.93999999999994</v>
      </c>
      <c r="P103" s="26" t="s">
        <v>1265</v>
      </c>
      <c r="Q103" s="54"/>
    </row>
    <row r="104" spans="1:17" ht="15.6" x14ac:dyDescent="0.25">
      <c r="A104" s="148"/>
      <c r="B104" s="149"/>
      <c r="C104" s="150"/>
      <c r="D104" s="151"/>
      <c r="E104" s="152"/>
      <c r="F104" s="152"/>
      <c r="G104" s="26"/>
      <c r="H104" s="148"/>
      <c r="I104" s="149"/>
      <c r="J104" s="26"/>
      <c r="K104" s="26"/>
      <c r="L104" s="83"/>
      <c r="M104" s="28"/>
      <c r="N104" s="29"/>
      <c r="O104" s="73">
        <f t="shared" si="1"/>
        <v>0</v>
      </c>
      <c r="P104" s="26"/>
      <c r="Q104" s="54"/>
    </row>
    <row r="105" spans="1:17" ht="15.6" x14ac:dyDescent="0.25">
      <c r="A105" s="148"/>
      <c r="B105" s="149"/>
      <c r="C105" s="150"/>
      <c r="D105" s="151"/>
      <c r="E105" s="152"/>
      <c r="F105" s="152"/>
      <c r="G105" s="26"/>
      <c r="H105" s="148"/>
      <c r="I105" s="149"/>
      <c r="J105" s="26"/>
      <c r="K105" s="26"/>
      <c r="L105" s="83"/>
      <c r="M105" s="28"/>
      <c r="N105" s="29"/>
      <c r="O105" s="73">
        <f t="shared" si="1"/>
        <v>0</v>
      </c>
      <c r="P105" s="26"/>
      <c r="Q105" s="54"/>
    </row>
    <row r="106" spans="1:17" ht="15.6" x14ac:dyDescent="0.25">
      <c r="A106" s="148"/>
      <c r="B106" s="149"/>
      <c r="C106" s="150"/>
      <c r="D106" s="151"/>
      <c r="E106" s="152"/>
      <c r="F106" s="152"/>
      <c r="G106" s="26"/>
      <c r="H106" s="148"/>
      <c r="I106" s="149"/>
      <c r="J106" s="26"/>
      <c r="K106" s="26"/>
      <c r="L106" s="83"/>
      <c r="M106" s="28"/>
      <c r="N106" s="29"/>
      <c r="O106" s="73">
        <f t="shared" si="1"/>
        <v>0</v>
      </c>
      <c r="P106" s="26"/>
      <c r="Q106" s="54"/>
    </row>
    <row r="107" spans="1:17" ht="15.6" x14ac:dyDescent="0.25">
      <c r="A107" s="148"/>
      <c r="B107" s="149"/>
      <c r="C107" s="150"/>
      <c r="D107" s="151"/>
      <c r="E107" s="152"/>
      <c r="F107" s="152"/>
      <c r="G107" s="26"/>
      <c r="H107" s="148"/>
      <c r="I107" s="149"/>
      <c r="J107" s="26"/>
      <c r="K107" s="26"/>
      <c r="L107" s="83"/>
      <c r="M107" s="28"/>
      <c r="N107" s="29"/>
      <c r="O107" s="73">
        <f t="shared" si="1"/>
        <v>0</v>
      </c>
      <c r="P107" s="26"/>
      <c r="Q107" s="54"/>
    </row>
    <row r="108" spans="1:17" ht="15.6" x14ac:dyDescent="0.25">
      <c r="A108" s="148"/>
      <c r="B108" s="149"/>
      <c r="C108" s="150"/>
      <c r="D108" s="151"/>
      <c r="E108" s="152"/>
      <c r="F108" s="152"/>
      <c r="G108" s="26"/>
      <c r="H108" s="148"/>
      <c r="I108" s="149"/>
      <c r="J108" s="26"/>
      <c r="K108" s="26"/>
      <c r="L108" s="83"/>
      <c r="M108" s="28"/>
      <c r="N108" s="29"/>
      <c r="O108" s="73">
        <f t="shared" si="1"/>
        <v>0</v>
      </c>
      <c r="P108" s="26"/>
      <c r="Q108" s="54"/>
    </row>
    <row r="109" spans="1:17" ht="15.6" x14ac:dyDescent="0.25">
      <c r="A109" s="148"/>
      <c r="B109" s="149"/>
      <c r="C109" s="150"/>
      <c r="D109" s="151"/>
      <c r="E109" s="152"/>
      <c r="F109" s="152"/>
      <c r="G109" s="26"/>
      <c r="H109" s="148"/>
      <c r="I109" s="149"/>
      <c r="J109" s="26"/>
      <c r="K109" s="26"/>
      <c r="L109" s="83"/>
      <c r="M109" s="28"/>
      <c r="N109" s="29"/>
      <c r="O109" s="73">
        <f t="shared" si="1"/>
        <v>0</v>
      </c>
      <c r="P109" s="26"/>
      <c r="Q109" s="54"/>
    </row>
    <row r="110" spans="1:17" ht="15.6" x14ac:dyDescent="0.25">
      <c r="A110" s="148"/>
      <c r="B110" s="149"/>
      <c r="C110" s="150"/>
      <c r="D110" s="151"/>
      <c r="E110" s="152"/>
      <c r="F110" s="152"/>
      <c r="G110" s="26"/>
      <c r="H110" s="148"/>
      <c r="I110" s="149"/>
      <c r="J110" s="26"/>
      <c r="K110" s="26"/>
      <c r="L110" s="83"/>
      <c r="M110" s="28"/>
      <c r="N110" s="29"/>
      <c r="O110" s="73">
        <f t="shared" si="1"/>
        <v>0</v>
      </c>
      <c r="P110" s="26"/>
      <c r="Q110" s="54"/>
    </row>
    <row r="111" spans="1:17" ht="15.6" x14ac:dyDescent="0.25">
      <c r="A111" s="148"/>
      <c r="B111" s="149"/>
      <c r="C111" s="150"/>
      <c r="D111" s="151"/>
      <c r="E111" s="152"/>
      <c r="F111" s="152"/>
      <c r="G111" s="26"/>
      <c r="H111" s="148"/>
      <c r="I111" s="149"/>
      <c r="J111" s="26"/>
      <c r="K111" s="26"/>
      <c r="L111" s="83"/>
      <c r="M111" s="28"/>
      <c r="N111" s="29"/>
      <c r="O111" s="73">
        <f t="shared" si="1"/>
        <v>0</v>
      </c>
      <c r="P111" s="26"/>
      <c r="Q111" s="54"/>
    </row>
    <row r="112" spans="1:17" ht="15.6" x14ac:dyDescent="0.25">
      <c r="A112" s="148"/>
      <c r="B112" s="149"/>
      <c r="C112" s="150"/>
      <c r="D112" s="151"/>
      <c r="E112" s="152"/>
      <c r="F112" s="152"/>
      <c r="G112" s="26"/>
      <c r="H112" s="148"/>
      <c r="I112" s="149"/>
      <c r="J112" s="26"/>
      <c r="K112" s="26"/>
      <c r="L112" s="83"/>
      <c r="M112" s="28"/>
      <c r="N112" s="29"/>
      <c r="O112" s="73">
        <f t="shared" si="1"/>
        <v>0</v>
      </c>
      <c r="P112" s="26"/>
      <c r="Q112" s="54"/>
    </row>
    <row r="113" spans="1:17" ht="15.6" x14ac:dyDescent="0.25">
      <c r="A113" s="148"/>
      <c r="B113" s="149"/>
      <c r="C113" s="150"/>
      <c r="D113" s="151"/>
      <c r="E113" s="152"/>
      <c r="F113" s="152"/>
      <c r="G113" s="26"/>
      <c r="H113" s="148"/>
      <c r="I113" s="149"/>
      <c r="J113" s="26"/>
      <c r="K113" s="26"/>
      <c r="L113" s="83"/>
      <c r="M113" s="28"/>
      <c r="N113" s="29"/>
      <c r="O113" s="73">
        <f t="shared" si="1"/>
        <v>0</v>
      </c>
      <c r="P113" s="26"/>
      <c r="Q113" s="54"/>
    </row>
    <row r="114" spans="1:17" ht="15.6" x14ac:dyDescent="0.25">
      <c r="A114" s="148"/>
      <c r="B114" s="149"/>
      <c r="C114" s="150"/>
      <c r="D114" s="151"/>
      <c r="E114" s="152"/>
      <c r="F114" s="152"/>
      <c r="G114" s="26"/>
      <c r="H114" s="148"/>
      <c r="I114" s="149"/>
      <c r="J114" s="26"/>
      <c r="K114" s="26"/>
      <c r="L114" s="83"/>
      <c r="M114" s="28"/>
      <c r="N114" s="29"/>
      <c r="O114" s="73">
        <f t="shared" si="1"/>
        <v>0</v>
      </c>
      <c r="P114" s="26"/>
      <c r="Q114" s="54"/>
    </row>
    <row r="115" spans="1:17" ht="15.6" x14ac:dyDescent="0.25">
      <c r="A115" s="148"/>
      <c r="B115" s="149"/>
      <c r="C115" s="150"/>
      <c r="D115" s="151"/>
      <c r="E115" s="152"/>
      <c r="F115" s="152"/>
      <c r="G115" s="26"/>
      <c r="H115" s="148"/>
      <c r="I115" s="149"/>
      <c r="J115" s="26"/>
      <c r="K115" s="26"/>
      <c r="L115" s="83"/>
      <c r="M115" s="28"/>
      <c r="N115" s="29"/>
      <c r="O115" s="73">
        <f t="shared" si="1"/>
        <v>0</v>
      </c>
      <c r="P115" s="26"/>
      <c r="Q115" s="54"/>
    </row>
    <row r="116" spans="1:17" ht="15.6" x14ac:dyDescent="0.25">
      <c r="A116" s="148"/>
      <c r="B116" s="149"/>
      <c r="C116" s="150"/>
      <c r="D116" s="151"/>
      <c r="E116" s="152"/>
      <c r="F116" s="152"/>
      <c r="G116" s="26"/>
      <c r="H116" s="148"/>
      <c r="I116" s="149"/>
      <c r="J116" s="26"/>
      <c r="K116" s="26"/>
      <c r="L116" s="83"/>
      <c r="M116" s="28"/>
      <c r="N116" s="29"/>
      <c r="O116" s="73">
        <f t="shared" si="1"/>
        <v>0</v>
      </c>
      <c r="P116" s="26"/>
      <c r="Q116" s="54"/>
    </row>
    <row r="117" spans="1:17" ht="15.6" x14ac:dyDescent="0.25">
      <c r="A117" s="148"/>
      <c r="B117" s="149"/>
      <c r="C117" s="150"/>
      <c r="D117" s="151"/>
      <c r="E117" s="152"/>
      <c r="F117" s="152"/>
      <c r="G117" s="26"/>
      <c r="H117" s="148"/>
      <c r="I117" s="149"/>
      <c r="J117" s="26"/>
      <c r="K117" s="26"/>
      <c r="L117" s="83"/>
      <c r="M117" s="28"/>
      <c r="N117" s="29"/>
      <c r="O117" s="73">
        <f t="shared" si="1"/>
        <v>0</v>
      </c>
      <c r="P117" s="26"/>
      <c r="Q117" s="54"/>
    </row>
    <row r="118" spans="1:17" ht="15.6" x14ac:dyDescent="0.25">
      <c r="A118" s="148"/>
      <c r="B118" s="149"/>
      <c r="C118" s="150"/>
      <c r="D118" s="151"/>
      <c r="E118" s="152"/>
      <c r="F118" s="152"/>
      <c r="G118" s="26"/>
      <c r="H118" s="148"/>
      <c r="I118" s="149"/>
      <c r="J118" s="26"/>
      <c r="K118" s="26"/>
      <c r="L118" s="83"/>
      <c r="M118" s="28"/>
      <c r="N118" s="29"/>
      <c r="O118" s="73">
        <f t="shared" si="1"/>
        <v>0</v>
      </c>
      <c r="P118" s="26"/>
      <c r="Q118" s="54"/>
    </row>
    <row r="119" spans="1:17" ht="15.6" x14ac:dyDescent="0.25">
      <c r="A119" s="148"/>
      <c r="B119" s="149"/>
      <c r="C119" s="150"/>
      <c r="D119" s="151"/>
      <c r="E119" s="152"/>
      <c r="F119" s="152"/>
      <c r="G119" s="26"/>
      <c r="H119" s="148"/>
      <c r="I119" s="149"/>
      <c r="J119" s="26"/>
      <c r="K119" s="26"/>
      <c r="L119" s="83"/>
      <c r="M119" s="28"/>
      <c r="N119" s="29"/>
      <c r="O119" s="73">
        <f t="shared" si="1"/>
        <v>0</v>
      </c>
      <c r="P119" s="26"/>
      <c r="Q119" s="54"/>
    </row>
    <row r="120" spans="1:17" ht="15.6" x14ac:dyDescent="0.25">
      <c r="A120" s="148"/>
      <c r="B120" s="149"/>
      <c r="C120" s="150"/>
      <c r="D120" s="151"/>
      <c r="E120" s="152"/>
      <c r="F120" s="152"/>
      <c r="G120" s="26"/>
      <c r="H120" s="148"/>
      <c r="I120" s="149"/>
      <c r="J120" s="26"/>
      <c r="K120" s="26"/>
      <c r="L120" s="83"/>
      <c r="M120" s="28"/>
      <c r="N120" s="29"/>
      <c r="O120" s="73">
        <f t="shared" si="1"/>
        <v>0</v>
      </c>
      <c r="P120" s="26"/>
      <c r="Q120" s="54"/>
    </row>
    <row r="121" spans="1:17" ht="15.6" x14ac:dyDescent="0.25">
      <c r="A121" s="148"/>
      <c r="B121" s="149"/>
      <c r="C121" s="150"/>
      <c r="D121" s="151"/>
      <c r="E121" s="152"/>
      <c r="F121" s="152"/>
      <c r="G121" s="26"/>
      <c r="H121" s="148"/>
      <c r="I121" s="149"/>
      <c r="J121" s="26"/>
      <c r="K121" s="26"/>
      <c r="L121" s="83"/>
      <c r="M121" s="28"/>
      <c r="N121" s="29"/>
      <c r="O121" s="73">
        <f t="shared" si="1"/>
        <v>0</v>
      </c>
      <c r="P121" s="26"/>
      <c r="Q121" s="54"/>
    </row>
    <row r="122" spans="1:17" ht="15.6" x14ac:dyDescent="0.25">
      <c r="A122" s="148"/>
      <c r="B122" s="149"/>
      <c r="C122" s="150"/>
      <c r="D122" s="151"/>
      <c r="E122" s="152"/>
      <c r="F122" s="152"/>
      <c r="G122" s="26"/>
      <c r="H122" s="148"/>
      <c r="I122" s="149"/>
      <c r="J122" s="26"/>
      <c r="K122" s="26"/>
      <c r="L122" s="83"/>
      <c r="M122" s="28"/>
      <c r="N122" s="29"/>
      <c r="O122" s="73">
        <f t="shared" si="1"/>
        <v>0</v>
      </c>
      <c r="P122" s="26"/>
      <c r="Q122" s="54"/>
    </row>
    <row r="123" spans="1:17" ht="15.6" x14ac:dyDescent="0.25">
      <c r="A123" s="148"/>
      <c r="B123" s="149"/>
      <c r="C123" s="150"/>
      <c r="D123" s="151"/>
      <c r="E123" s="152"/>
      <c r="F123" s="152"/>
      <c r="G123" s="26"/>
      <c r="H123" s="148"/>
      <c r="I123" s="149"/>
      <c r="J123" s="26"/>
      <c r="K123" s="26"/>
      <c r="L123" s="83"/>
      <c r="M123" s="28"/>
      <c r="N123" s="29"/>
      <c r="O123" s="73">
        <f t="shared" si="1"/>
        <v>0</v>
      </c>
      <c r="P123" s="26"/>
      <c r="Q123" s="54"/>
    </row>
    <row r="124" spans="1:17" ht="15.6" x14ac:dyDescent="0.25">
      <c r="A124" s="148"/>
      <c r="B124" s="149"/>
      <c r="C124" s="150"/>
      <c r="D124" s="151"/>
      <c r="E124" s="152"/>
      <c r="F124" s="152"/>
      <c r="G124" s="26"/>
      <c r="H124" s="148"/>
      <c r="I124" s="149"/>
      <c r="J124" s="26"/>
      <c r="K124" s="26"/>
      <c r="L124" s="83"/>
      <c r="M124" s="28"/>
      <c r="N124" s="29"/>
      <c r="O124" s="73">
        <f t="shared" si="1"/>
        <v>0</v>
      </c>
      <c r="P124" s="26"/>
      <c r="Q124" s="54"/>
    </row>
    <row r="125" spans="1:17" ht="15.6" x14ac:dyDescent="0.25">
      <c r="A125" s="148"/>
      <c r="B125" s="149"/>
      <c r="C125" s="150"/>
      <c r="D125" s="151"/>
      <c r="E125" s="152"/>
      <c r="F125" s="152"/>
      <c r="G125" s="26"/>
      <c r="H125" s="148"/>
      <c r="I125" s="149"/>
      <c r="J125" s="26"/>
      <c r="K125" s="26"/>
      <c r="L125" s="83"/>
      <c r="M125" s="28"/>
      <c r="N125" s="29"/>
      <c r="O125" s="73">
        <f t="shared" si="1"/>
        <v>0</v>
      </c>
      <c r="P125" s="26"/>
      <c r="Q125" s="54"/>
    </row>
    <row r="126" spans="1:17" ht="15.6" x14ac:dyDescent="0.25">
      <c r="A126" s="148"/>
      <c r="B126" s="149"/>
      <c r="C126" s="150"/>
      <c r="D126" s="151"/>
      <c r="E126" s="152"/>
      <c r="F126" s="152"/>
      <c r="G126" s="26"/>
      <c r="H126" s="148"/>
      <c r="I126" s="149"/>
      <c r="J126" s="26"/>
      <c r="K126" s="26"/>
      <c r="L126" s="83"/>
      <c r="M126" s="28"/>
      <c r="N126" s="29"/>
      <c r="O126" s="73">
        <f t="shared" si="1"/>
        <v>0</v>
      </c>
      <c r="P126" s="26"/>
      <c r="Q126" s="54"/>
    </row>
    <row r="127" spans="1:17" ht="15.6" x14ac:dyDescent="0.25">
      <c r="A127" s="148"/>
      <c r="B127" s="149"/>
      <c r="C127" s="150"/>
      <c r="D127" s="151"/>
      <c r="E127" s="152"/>
      <c r="F127" s="152"/>
      <c r="G127" s="26"/>
      <c r="H127" s="148"/>
      <c r="I127" s="149"/>
      <c r="J127" s="26"/>
      <c r="K127" s="26"/>
      <c r="L127" s="83"/>
      <c r="M127" s="28"/>
      <c r="N127" s="29"/>
      <c r="O127" s="73">
        <f t="shared" si="1"/>
        <v>0</v>
      </c>
      <c r="P127" s="26"/>
      <c r="Q127" s="54"/>
    </row>
    <row r="128" spans="1:17" ht="15.6" x14ac:dyDescent="0.25">
      <c r="A128" s="148"/>
      <c r="B128" s="149"/>
      <c r="C128" s="150"/>
      <c r="D128" s="151"/>
      <c r="E128" s="152"/>
      <c r="F128" s="152"/>
      <c r="G128" s="26"/>
      <c r="H128" s="148"/>
      <c r="I128" s="149"/>
      <c r="J128" s="26"/>
      <c r="K128" s="26"/>
      <c r="L128" s="83"/>
      <c r="M128" s="28"/>
      <c r="N128" s="29"/>
      <c r="O128" s="73">
        <f t="shared" si="1"/>
        <v>0</v>
      </c>
      <c r="P128" s="26"/>
      <c r="Q128" s="54"/>
    </row>
    <row r="129" spans="1:17" ht="15.6" x14ac:dyDescent="0.25">
      <c r="A129" s="148"/>
      <c r="B129" s="149"/>
      <c r="C129" s="150"/>
      <c r="D129" s="151"/>
      <c r="E129" s="152"/>
      <c r="F129" s="152"/>
      <c r="G129" s="26"/>
      <c r="H129" s="148"/>
      <c r="I129" s="149"/>
      <c r="J129" s="26"/>
      <c r="K129" s="26"/>
      <c r="L129" s="83"/>
      <c r="M129" s="28"/>
      <c r="N129" s="29"/>
      <c r="O129" s="73">
        <f t="shared" si="1"/>
        <v>0</v>
      </c>
      <c r="P129" s="26"/>
      <c r="Q129" s="54"/>
    </row>
    <row r="130" spans="1:17" ht="15.6" x14ac:dyDescent="0.25">
      <c r="A130" s="148"/>
      <c r="B130" s="149"/>
      <c r="C130" s="150"/>
      <c r="D130" s="151"/>
      <c r="E130" s="152"/>
      <c r="F130" s="152"/>
      <c r="G130" s="26"/>
      <c r="H130" s="148"/>
      <c r="I130" s="149"/>
      <c r="J130" s="26"/>
      <c r="K130" s="26"/>
      <c r="L130" s="83"/>
      <c r="M130" s="28"/>
      <c r="N130" s="29"/>
      <c r="O130" s="73">
        <f t="shared" si="1"/>
        <v>0</v>
      </c>
      <c r="P130" s="26"/>
      <c r="Q130" s="54"/>
    </row>
    <row r="131" spans="1:17" ht="15.6" x14ac:dyDescent="0.25">
      <c r="A131" s="148"/>
      <c r="B131" s="149"/>
      <c r="C131" s="150"/>
      <c r="D131" s="151"/>
      <c r="E131" s="152"/>
      <c r="F131" s="152"/>
      <c r="G131" s="26"/>
      <c r="H131" s="148"/>
      <c r="I131" s="149"/>
      <c r="J131" s="26"/>
      <c r="K131" s="26"/>
      <c r="L131" s="83"/>
      <c r="M131" s="28"/>
      <c r="N131" s="29"/>
      <c r="O131" s="73">
        <f t="shared" si="1"/>
        <v>0</v>
      </c>
      <c r="P131" s="26"/>
      <c r="Q131" s="54"/>
    </row>
    <row r="132" spans="1:17" ht="15.6" x14ac:dyDescent="0.25">
      <c r="A132" s="148"/>
      <c r="B132" s="149"/>
      <c r="C132" s="150"/>
      <c r="D132" s="151"/>
      <c r="E132" s="152"/>
      <c r="F132" s="152"/>
      <c r="G132" s="26"/>
      <c r="H132" s="148"/>
      <c r="I132" s="149"/>
      <c r="J132" s="26"/>
      <c r="K132" s="26"/>
      <c r="L132" s="83"/>
      <c r="M132" s="28"/>
      <c r="N132" s="29"/>
      <c r="O132" s="73">
        <f t="shared" ref="O132:O195" si="2">$M132*$N132</f>
        <v>0</v>
      </c>
      <c r="P132" s="26"/>
      <c r="Q132" s="54"/>
    </row>
    <row r="133" spans="1:17" ht="15.6" x14ac:dyDescent="0.25">
      <c r="A133" s="148"/>
      <c r="B133" s="149"/>
      <c r="C133" s="150"/>
      <c r="D133" s="151"/>
      <c r="E133" s="152"/>
      <c r="F133" s="152"/>
      <c r="G133" s="26"/>
      <c r="H133" s="148"/>
      <c r="I133" s="149"/>
      <c r="J133" s="26"/>
      <c r="K133" s="26"/>
      <c r="L133" s="83"/>
      <c r="M133" s="28"/>
      <c r="N133" s="29"/>
      <c r="O133" s="73">
        <f t="shared" si="2"/>
        <v>0</v>
      </c>
      <c r="P133" s="26"/>
      <c r="Q133" s="54"/>
    </row>
    <row r="134" spans="1:17" ht="15.6" x14ac:dyDescent="0.25">
      <c r="A134" s="148"/>
      <c r="B134" s="149"/>
      <c r="C134" s="150"/>
      <c r="D134" s="151"/>
      <c r="E134" s="152"/>
      <c r="F134" s="152"/>
      <c r="G134" s="26"/>
      <c r="H134" s="148"/>
      <c r="I134" s="149"/>
      <c r="J134" s="26"/>
      <c r="K134" s="26"/>
      <c r="L134" s="83"/>
      <c r="M134" s="28"/>
      <c r="N134" s="29"/>
      <c r="O134" s="73">
        <f t="shared" si="2"/>
        <v>0</v>
      </c>
      <c r="P134" s="26"/>
      <c r="Q134" s="54"/>
    </row>
    <row r="135" spans="1:17" ht="15.6" x14ac:dyDescent="0.25">
      <c r="A135" s="148"/>
      <c r="B135" s="149"/>
      <c r="C135" s="150"/>
      <c r="D135" s="151"/>
      <c r="E135" s="152"/>
      <c r="F135" s="152"/>
      <c r="G135" s="26"/>
      <c r="H135" s="148"/>
      <c r="I135" s="149"/>
      <c r="J135" s="26"/>
      <c r="K135" s="26"/>
      <c r="L135" s="83"/>
      <c r="M135" s="28"/>
      <c r="N135" s="29"/>
      <c r="O135" s="73">
        <f t="shared" si="2"/>
        <v>0</v>
      </c>
      <c r="P135" s="26"/>
      <c r="Q135" s="54"/>
    </row>
    <row r="136" spans="1:17" ht="15.6" x14ac:dyDescent="0.25">
      <c r="A136" s="148"/>
      <c r="B136" s="149"/>
      <c r="C136" s="150"/>
      <c r="D136" s="151"/>
      <c r="E136" s="152"/>
      <c r="F136" s="152"/>
      <c r="G136" s="26"/>
      <c r="H136" s="148"/>
      <c r="I136" s="149"/>
      <c r="J136" s="26"/>
      <c r="K136" s="26"/>
      <c r="L136" s="83"/>
      <c r="M136" s="28"/>
      <c r="N136" s="29"/>
      <c r="O136" s="73">
        <f t="shared" si="2"/>
        <v>0</v>
      </c>
      <c r="P136" s="26"/>
      <c r="Q136" s="54"/>
    </row>
    <row r="137" spans="1:17" ht="15.6" x14ac:dyDescent="0.25">
      <c r="A137" s="148"/>
      <c r="B137" s="149"/>
      <c r="C137" s="150"/>
      <c r="D137" s="151"/>
      <c r="E137" s="152"/>
      <c r="F137" s="152"/>
      <c r="G137" s="26"/>
      <c r="H137" s="148"/>
      <c r="I137" s="149"/>
      <c r="J137" s="26"/>
      <c r="K137" s="26"/>
      <c r="L137" s="83"/>
      <c r="M137" s="28"/>
      <c r="N137" s="29"/>
      <c r="O137" s="73">
        <f t="shared" si="2"/>
        <v>0</v>
      </c>
      <c r="P137" s="26"/>
      <c r="Q137" s="54"/>
    </row>
    <row r="138" spans="1:17" ht="15.6" x14ac:dyDescent="0.25">
      <c r="A138" s="148"/>
      <c r="B138" s="149"/>
      <c r="C138" s="150"/>
      <c r="D138" s="151"/>
      <c r="E138" s="152"/>
      <c r="F138" s="152"/>
      <c r="G138" s="26"/>
      <c r="H138" s="148"/>
      <c r="I138" s="149"/>
      <c r="J138" s="26"/>
      <c r="K138" s="26"/>
      <c r="L138" s="83"/>
      <c r="M138" s="28"/>
      <c r="N138" s="29"/>
      <c r="O138" s="73">
        <f t="shared" si="2"/>
        <v>0</v>
      </c>
      <c r="P138" s="26"/>
      <c r="Q138" s="54"/>
    </row>
    <row r="139" spans="1:17" ht="15.6" x14ac:dyDescent="0.25">
      <c r="A139" s="148"/>
      <c r="B139" s="149"/>
      <c r="C139" s="150"/>
      <c r="D139" s="151"/>
      <c r="E139" s="152"/>
      <c r="F139" s="152"/>
      <c r="G139" s="26"/>
      <c r="H139" s="148"/>
      <c r="I139" s="149"/>
      <c r="J139" s="26"/>
      <c r="K139" s="26"/>
      <c r="L139" s="83"/>
      <c r="M139" s="28"/>
      <c r="N139" s="29"/>
      <c r="O139" s="73">
        <f t="shared" si="2"/>
        <v>0</v>
      </c>
      <c r="P139" s="26"/>
      <c r="Q139" s="54"/>
    </row>
    <row r="140" spans="1:17" ht="15.6" x14ac:dyDescent="0.25">
      <c r="A140" s="148"/>
      <c r="B140" s="149"/>
      <c r="C140" s="150"/>
      <c r="D140" s="151"/>
      <c r="E140" s="152"/>
      <c r="F140" s="152"/>
      <c r="G140" s="26"/>
      <c r="H140" s="148"/>
      <c r="I140" s="149"/>
      <c r="J140" s="26"/>
      <c r="K140" s="26"/>
      <c r="L140" s="83"/>
      <c r="M140" s="28"/>
      <c r="N140" s="29"/>
      <c r="O140" s="73">
        <f t="shared" si="2"/>
        <v>0</v>
      </c>
      <c r="P140" s="26"/>
      <c r="Q140" s="54"/>
    </row>
    <row r="141" spans="1:17" ht="15.6" x14ac:dyDescent="0.25">
      <c r="A141" s="148"/>
      <c r="B141" s="149"/>
      <c r="C141" s="150"/>
      <c r="D141" s="151"/>
      <c r="E141" s="152"/>
      <c r="F141" s="152"/>
      <c r="G141" s="26"/>
      <c r="H141" s="148"/>
      <c r="I141" s="149"/>
      <c r="J141" s="26"/>
      <c r="K141" s="26"/>
      <c r="L141" s="83"/>
      <c r="M141" s="28"/>
      <c r="N141" s="29"/>
      <c r="O141" s="73">
        <f t="shared" si="2"/>
        <v>0</v>
      </c>
      <c r="P141" s="26"/>
      <c r="Q141" s="54"/>
    </row>
    <row r="142" spans="1:17" ht="15.6" x14ac:dyDescent="0.25">
      <c r="A142" s="148"/>
      <c r="B142" s="149"/>
      <c r="C142" s="150"/>
      <c r="D142" s="151"/>
      <c r="E142" s="152"/>
      <c r="F142" s="152"/>
      <c r="G142" s="26"/>
      <c r="H142" s="148"/>
      <c r="I142" s="149"/>
      <c r="J142" s="26"/>
      <c r="K142" s="26"/>
      <c r="L142" s="83"/>
      <c r="M142" s="28"/>
      <c r="N142" s="29"/>
      <c r="O142" s="73">
        <f t="shared" si="2"/>
        <v>0</v>
      </c>
      <c r="P142" s="26"/>
      <c r="Q142" s="54"/>
    </row>
    <row r="143" spans="1:17" ht="15.6" x14ac:dyDescent="0.25">
      <c r="A143" s="148"/>
      <c r="B143" s="149"/>
      <c r="C143" s="150"/>
      <c r="D143" s="151"/>
      <c r="E143" s="152"/>
      <c r="F143" s="152"/>
      <c r="G143" s="26"/>
      <c r="H143" s="148"/>
      <c r="I143" s="149"/>
      <c r="J143" s="26"/>
      <c r="K143" s="26"/>
      <c r="L143" s="83"/>
      <c r="M143" s="28"/>
      <c r="N143" s="29"/>
      <c r="O143" s="73">
        <f t="shared" si="2"/>
        <v>0</v>
      </c>
      <c r="P143" s="26"/>
      <c r="Q143" s="54"/>
    </row>
    <row r="144" spans="1:17" ht="15.6" x14ac:dyDescent="0.25">
      <c r="A144" s="148"/>
      <c r="B144" s="149"/>
      <c r="C144" s="150"/>
      <c r="D144" s="151"/>
      <c r="E144" s="152"/>
      <c r="F144" s="152"/>
      <c r="G144" s="26"/>
      <c r="H144" s="148"/>
      <c r="I144" s="149"/>
      <c r="J144" s="26"/>
      <c r="K144" s="26"/>
      <c r="L144" s="83"/>
      <c r="M144" s="28"/>
      <c r="N144" s="29"/>
      <c r="O144" s="73">
        <f t="shared" si="2"/>
        <v>0</v>
      </c>
      <c r="P144" s="26"/>
      <c r="Q144" s="54"/>
    </row>
    <row r="145" spans="1:17" ht="15.6" x14ac:dyDescent="0.25">
      <c r="A145" s="148"/>
      <c r="B145" s="149"/>
      <c r="C145" s="150"/>
      <c r="D145" s="151"/>
      <c r="E145" s="152"/>
      <c r="F145" s="152"/>
      <c r="G145" s="26"/>
      <c r="H145" s="148"/>
      <c r="I145" s="149"/>
      <c r="J145" s="26"/>
      <c r="K145" s="26"/>
      <c r="L145" s="83"/>
      <c r="M145" s="28"/>
      <c r="N145" s="29"/>
      <c r="O145" s="73">
        <f t="shared" si="2"/>
        <v>0</v>
      </c>
      <c r="P145" s="26"/>
      <c r="Q145" s="54"/>
    </row>
    <row r="146" spans="1:17" ht="15.6" x14ac:dyDescent="0.25">
      <c r="A146" s="148"/>
      <c r="B146" s="149"/>
      <c r="C146" s="150"/>
      <c r="D146" s="151"/>
      <c r="E146" s="152"/>
      <c r="F146" s="152"/>
      <c r="G146" s="26"/>
      <c r="H146" s="148"/>
      <c r="I146" s="149"/>
      <c r="J146" s="26"/>
      <c r="K146" s="26"/>
      <c r="L146" s="83"/>
      <c r="M146" s="28"/>
      <c r="N146" s="29"/>
      <c r="O146" s="73">
        <f t="shared" si="2"/>
        <v>0</v>
      </c>
      <c r="P146" s="26"/>
      <c r="Q146" s="54"/>
    </row>
    <row r="147" spans="1:17" ht="15.6" x14ac:dyDescent="0.25">
      <c r="A147" s="148"/>
      <c r="B147" s="149"/>
      <c r="C147" s="150"/>
      <c r="D147" s="151"/>
      <c r="E147" s="152"/>
      <c r="F147" s="152"/>
      <c r="G147" s="26"/>
      <c r="H147" s="148"/>
      <c r="I147" s="149"/>
      <c r="J147" s="26"/>
      <c r="K147" s="26"/>
      <c r="L147" s="83"/>
      <c r="M147" s="28"/>
      <c r="N147" s="29"/>
      <c r="O147" s="73">
        <f t="shared" si="2"/>
        <v>0</v>
      </c>
      <c r="P147" s="26"/>
      <c r="Q147" s="54"/>
    </row>
    <row r="148" spans="1:17" ht="15.6" x14ac:dyDescent="0.25">
      <c r="A148" s="148"/>
      <c r="B148" s="149"/>
      <c r="C148" s="150"/>
      <c r="D148" s="151"/>
      <c r="E148" s="152"/>
      <c r="F148" s="152"/>
      <c r="G148" s="26"/>
      <c r="H148" s="148"/>
      <c r="I148" s="149"/>
      <c r="J148" s="26"/>
      <c r="K148" s="26"/>
      <c r="L148" s="83"/>
      <c r="M148" s="28"/>
      <c r="N148" s="29"/>
      <c r="O148" s="73">
        <f t="shared" si="2"/>
        <v>0</v>
      </c>
      <c r="P148" s="26"/>
      <c r="Q148" s="54"/>
    </row>
    <row r="149" spans="1:17" ht="15.6" x14ac:dyDescent="0.25">
      <c r="A149" s="148"/>
      <c r="B149" s="149"/>
      <c r="C149" s="150"/>
      <c r="D149" s="151"/>
      <c r="E149" s="152"/>
      <c r="F149" s="152"/>
      <c r="G149" s="26"/>
      <c r="H149" s="148"/>
      <c r="I149" s="149"/>
      <c r="J149" s="26"/>
      <c r="K149" s="26"/>
      <c r="L149" s="83"/>
      <c r="M149" s="28"/>
      <c r="N149" s="29"/>
      <c r="O149" s="73">
        <f t="shared" si="2"/>
        <v>0</v>
      </c>
      <c r="P149" s="26"/>
      <c r="Q149" s="54"/>
    </row>
    <row r="150" spans="1:17" ht="15.6" x14ac:dyDescent="0.25">
      <c r="A150" s="148"/>
      <c r="B150" s="149"/>
      <c r="C150" s="150"/>
      <c r="D150" s="151"/>
      <c r="E150" s="152"/>
      <c r="F150" s="152"/>
      <c r="G150" s="26"/>
      <c r="H150" s="148"/>
      <c r="I150" s="149"/>
      <c r="J150" s="26"/>
      <c r="K150" s="26"/>
      <c r="L150" s="83"/>
      <c r="M150" s="28"/>
      <c r="N150" s="29"/>
      <c r="O150" s="73">
        <f t="shared" si="2"/>
        <v>0</v>
      </c>
      <c r="P150" s="26"/>
      <c r="Q150" s="54"/>
    </row>
    <row r="151" spans="1:17" ht="15.6" x14ac:dyDescent="0.25">
      <c r="A151" s="148"/>
      <c r="B151" s="149"/>
      <c r="C151" s="150"/>
      <c r="D151" s="151"/>
      <c r="E151" s="152"/>
      <c r="F151" s="152"/>
      <c r="G151" s="26"/>
      <c r="H151" s="148"/>
      <c r="I151" s="149"/>
      <c r="J151" s="26"/>
      <c r="K151" s="26"/>
      <c r="L151" s="83"/>
      <c r="M151" s="28"/>
      <c r="N151" s="29"/>
      <c r="O151" s="73">
        <f t="shared" si="2"/>
        <v>0</v>
      </c>
      <c r="P151" s="26"/>
      <c r="Q151" s="54"/>
    </row>
    <row r="152" spans="1:17" ht="15.6" x14ac:dyDescent="0.25">
      <c r="A152" s="148"/>
      <c r="B152" s="149"/>
      <c r="C152" s="150"/>
      <c r="D152" s="151"/>
      <c r="E152" s="152"/>
      <c r="F152" s="152"/>
      <c r="G152" s="26"/>
      <c r="H152" s="148"/>
      <c r="I152" s="149"/>
      <c r="J152" s="26"/>
      <c r="K152" s="26"/>
      <c r="L152" s="83"/>
      <c r="M152" s="28"/>
      <c r="N152" s="29"/>
      <c r="O152" s="73">
        <f t="shared" si="2"/>
        <v>0</v>
      </c>
      <c r="P152" s="26"/>
      <c r="Q152" s="54"/>
    </row>
    <row r="153" spans="1:17" ht="15.6" x14ac:dyDescent="0.25">
      <c r="A153" s="148"/>
      <c r="B153" s="149"/>
      <c r="C153" s="150"/>
      <c r="D153" s="151"/>
      <c r="E153" s="152"/>
      <c r="F153" s="152"/>
      <c r="G153" s="26"/>
      <c r="H153" s="148"/>
      <c r="I153" s="149"/>
      <c r="J153" s="26"/>
      <c r="K153" s="26"/>
      <c r="L153" s="83"/>
      <c r="M153" s="28"/>
      <c r="N153" s="29"/>
      <c r="O153" s="73">
        <f t="shared" si="2"/>
        <v>0</v>
      </c>
      <c r="P153" s="26"/>
      <c r="Q153" s="54"/>
    </row>
    <row r="154" spans="1:17" ht="15.6" x14ac:dyDescent="0.25">
      <c r="A154" s="148"/>
      <c r="B154" s="149"/>
      <c r="C154" s="150"/>
      <c r="D154" s="151"/>
      <c r="E154" s="152"/>
      <c r="F154" s="152"/>
      <c r="G154" s="26"/>
      <c r="H154" s="148"/>
      <c r="I154" s="149"/>
      <c r="J154" s="26"/>
      <c r="K154" s="26"/>
      <c r="L154" s="83"/>
      <c r="M154" s="28"/>
      <c r="N154" s="29"/>
      <c r="O154" s="73">
        <f t="shared" si="2"/>
        <v>0</v>
      </c>
      <c r="P154" s="26"/>
      <c r="Q154" s="54"/>
    </row>
    <row r="155" spans="1:17" ht="15.6" x14ac:dyDescent="0.25">
      <c r="A155" s="148"/>
      <c r="B155" s="149"/>
      <c r="C155" s="150"/>
      <c r="D155" s="151"/>
      <c r="E155" s="152"/>
      <c r="F155" s="152"/>
      <c r="G155" s="26"/>
      <c r="H155" s="148"/>
      <c r="I155" s="149"/>
      <c r="J155" s="26"/>
      <c r="K155" s="26"/>
      <c r="L155" s="83"/>
      <c r="M155" s="28"/>
      <c r="N155" s="29"/>
      <c r="O155" s="73">
        <f t="shared" si="2"/>
        <v>0</v>
      </c>
      <c r="P155" s="26"/>
      <c r="Q155" s="54"/>
    </row>
    <row r="156" spans="1:17" ht="15.6" x14ac:dyDescent="0.25">
      <c r="A156" s="148"/>
      <c r="B156" s="149"/>
      <c r="C156" s="150"/>
      <c r="D156" s="151"/>
      <c r="E156" s="152"/>
      <c r="F156" s="152"/>
      <c r="G156" s="26"/>
      <c r="H156" s="148"/>
      <c r="I156" s="149"/>
      <c r="J156" s="26"/>
      <c r="K156" s="26"/>
      <c r="L156" s="83"/>
      <c r="M156" s="28"/>
      <c r="N156" s="29"/>
      <c r="O156" s="73">
        <f t="shared" si="2"/>
        <v>0</v>
      </c>
      <c r="P156" s="26"/>
      <c r="Q156" s="54"/>
    </row>
    <row r="157" spans="1:17" ht="15.6" x14ac:dyDescent="0.25">
      <c r="A157" s="148"/>
      <c r="B157" s="149"/>
      <c r="C157" s="150"/>
      <c r="D157" s="151"/>
      <c r="E157" s="152"/>
      <c r="F157" s="152"/>
      <c r="G157" s="26"/>
      <c r="H157" s="148"/>
      <c r="I157" s="149"/>
      <c r="J157" s="26"/>
      <c r="K157" s="26"/>
      <c r="L157" s="83"/>
      <c r="M157" s="28"/>
      <c r="N157" s="29"/>
      <c r="O157" s="73">
        <f t="shared" si="2"/>
        <v>0</v>
      </c>
      <c r="P157" s="26"/>
      <c r="Q157" s="54"/>
    </row>
    <row r="158" spans="1:17" ht="15.6" x14ac:dyDescent="0.25">
      <c r="A158" s="148"/>
      <c r="B158" s="149"/>
      <c r="C158" s="150"/>
      <c r="D158" s="151"/>
      <c r="E158" s="152"/>
      <c r="F158" s="152"/>
      <c r="G158" s="26"/>
      <c r="H158" s="148"/>
      <c r="I158" s="149"/>
      <c r="J158" s="26"/>
      <c r="K158" s="26"/>
      <c r="L158" s="83"/>
      <c r="M158" s="28"/>
      <c r="N158" s="29"/>
      <c r="O158" s="73">
        <f t="shared" si="2"/>
        <v>0</v>
      </c>
      <c r="P158" s="26"/>
      <c r="Q158" s="54"/>
    </row>
    <row r="159" spans="1:17" ht="15.6" x14ac:dyDescent="0.25">
      <c r="A159" s="148"/>
      <c r="B159" s="149"/>
      <c r="C159" s="150"/>
      <c r="D159" s="151"/>
      <c r="E159" s="152"/>
      <c r="F159" s="152"/>
      <c r="G159" s="26"/>
      <c r="H159" s="148"/>
      <c r="I159" s="149"/>
      <c r="J159" s="26"/>
      <c r="K159" s="26"/>
      <c r="L159" s="83"/>
      <c r="M159" s="28"/>
      <c r="N159" s="29"/>
      <c r="O159" s="73">
        <f t="shared" si="2"/>
        <v>0</v>
      </c>
      <c r="P159" s="26"/>
      <c r="Q159" s="54"/>
    </row>
    <row r="160" spans="1:17" ht="15.6" x14ac:dyDescent="0.25">
      <c r="A160" s="148"/>
      <c r="B160" s="149"/>
      <c r="C160" s="150"/>
      <c r="D160" s="151"/>
      <c r="E160" s="152"/>
      <c r="F160" s="152"/>
      <c r="G160" s="26"/>
      <c r="H160" s="148"/>
      <c r="I160" s="149"/>
      <c r="J160" s="26"/>
      <c r="K160" s="26"/>
      <c r="L160" s="83"/>
      <c r="M160" s="28"/>
      <c r="N160" s="29"/>
      <c r="O160" s="73">
        <f t="shared" si="2"/>
        <v>0</v>
      </c>
      <c r="P160" s="26"/>
      <c r="Q160" s="54"/>
    </row>
    <row r="161" spans="1:17" ht="15.6" x14ac:dyDescent="0.25">
      <c r="A161" s="148"/>
      <c r="B161" s="149"/>
      <c r="C161" s="150"/>
      <c r="D161" s="151"/>
      <c r="E161" s="152"/>
      <c r="F161" s="152"/>
      <c r="G161" s="26"/>
      <c r="H161" s="148"/>
      <c r="I161" s="149"/>
      <c r="J161" s="26"/>
      <c r="K161" s="26"/>
      <c r="L161" s="83"/>
      <c r="M161" s="28"/>
      <c r="N161" s="29"/>
      <c r="O161" s="73">
        <f t="shared" si="2"/>
        <v>0</v>
      </c>
      <c r="P161" s="26"/>
      <c r="Q161" s="54"/>
    </row>
    <row r="162" spans="1:17" ht="15.6" x14ac:dyDescent="0.25">
      <c r="A162" s="148"/>
      <c r="B162" s="149"/>
      <c r="C162" s="150"/>
      <c r="D162" s="151"/>
      <c r="E162" s="152"/>
      <c r="F162" s="152"/>
      <c r="G162" s="26"/>
      <c r="H162" s="148"/>
      <c r="I162" s="149"/>
      <c r="J162" s="26"/>
      <c r="K162" s="26"/>
      <c r="L162" s="83"/>
      <c r="M162" s="28"/>
      <c r="N162" s="29"/>
      <c r="O162" s="73">
        <f t="shared" si="2"/>
        <v>0</v>
      </c>
      <c r="P162" s="26"/>
      <c r="Q162" s="54"/>
    </row>
    <row r="163" spans="1:17" ht="15.6" x14ac:dyDescent="0.25">
      <c r="A163" s="148"/>
      <c r="B163" s="149"/>
      <c r="C163" s="150"/>
      <c r="D163" s="151"/>
      <c r="E163" s="152"/>
      <c r="F163" s="152"/>
      <c r="G163" s="26"/>
      <c r="H163" s="148"/>
      <c r="I163" s="149"/>
      <c r="J163" s="26"/>
      <c r="K163" s="26"/>
      <c r="L163" s="83"/>
      <c r="M163" s="28"/>
      <c r="N163" s="29"/>
      <c r="O163" s="73">
        <f t="shared" si="2"/>
        <v>0</v>
      </c>
      <c r="P163" s="26"/>
      <c r="Q163" s="54"/>
    </row>
    <row r="164" spans="1:17" ht="15.6" x14ac:dyDescent="0.25">
      <c r="A164" s="148"/>
      <c r="B164" s="149"/>
      <c r="C164" s="150"/>
      <c r="D164" s="151"/>
      <c r="E164" s="152"/>
      <c r="F164" s="152"/>
      <c r="G164" s="26"/>
      <c r="H164" s="148"/>
      <c r="I164" s="149"/>
      <c r="J164" s="26"/>
      <c r="K164" s="26"/>
      <c r="L164" s="83"/>
      <c r="M164" s="28"/>
      <c r="N164" s="29"/>
      <c r="O164" s="73">
        <f t="shared" si="2"/>
        <v>0</v>
      </c>
      <c r="P164" s="26"/>
      <c r="Q164" s="54"/>
    </row>
    <row r="165" spans="1:17" ht="15.6" x14ac:dyDescent="0.25">
      <c r="A165" s="148"/>
      <c r="B165" s="149"/>
      <c r="C165" s="150"/>
      <c r="D165" s="151"/>
      <c r="E165" s="152"/>
      <c r="F165" s="152"/>
      <c r="G165" s="26"/>
      <c r="H165" s="148"/>
      <c r="I165" s="149"/>
      <c r="J165" s="26"/>
      <c r="K165" s="26"/>
      <c r="L165" s="83"/>
      <c r="M165" s="28"/>
      <c r="N165" s="29"/>
      <c r="O165" s="73">
        <f t="shared" si="2"/>
        <v>0</v>
      </c>
      <c r="P165" s="26"/>
      <c r="Q165" s="54"/>
    </row>
    <row r="166" spans="1:17" ht="15.6" x14ac:dyDescent="0.25">
      <c r="A166" s="148"/>
      <c r="B166" s="149"/>
      <c r="C166" s="150"/>
      <c r="D166" s="151"/>
      <c r="E166" s="152"/>
      <c r="F166" s="152"/>
      <c r="G166" s="26"/>
      <c r="H166" s="148"/>
      <c r="I166" s="149"/>
      <c r="J166" s="26"/>
      <c r="K166" s="26"/>
      <c r="L166" s="83"/>
      <c r="M166" s="28"/>
      <c r="N166" s="29"/>
      <c r="O166" s="73">
        <f t="shared" si="2"/>
        <v>0</v>
      </c>
      <c r="P166" s="26"/>
      <c r="Q166" s="54"/>
    </row>
    <row r="167" spans="1:17" ht="15.6" x14ac:dyDescent="0.25">
      <c r="A167" s="148"/>
      <c r="B167" s="149"/>
      <c r="C167" s="150"/>
      <c r="D167" s="151"/>
      <c r="E167" s="152"/>
      <c r="F167" s="152"/>
      <c r="G167" s="26"/>
      <c r="H167" s="148"/>
      <c r="I167" s="149"/>
      <c r="J167" s="26"/>
      <c r="K167" s="26"/>
      <c r="L167" s="83"/>
      <c r="M167" s="28"/>
      <c r="N167" s="29"/>
      <c r="O167" s="73">
        <f t="shared" si="2"/>
        <v>0</v>
      </c>
      <c r="P167" s="26"/>
      <c r="Q167" s="54"/>
    </row>
    <row r="168" spans="1:17" ht="15.6" x14ac:dyDescent="0.25">
      <c r="A168" s="148"/>
      <c r="B168" s="149"/>
      <c r="C168" s="150"/>
      <c r="D168" s="151"/>
      <c r="E168" s="152"/>
      <c r="F168" s="152"/>
      <c r="G168" s="26"/>
      <c r="H168" s="148"/>
      <c r="I168" s="149"/>
      <c r="J168" s="26"/>
      <c r="K168" s="26"/>
      <c r="L168" s="83"/>
      <c r="M168" s="28"/>
      <c r="N168" s="29"/>
      <c r="O168" s="73">
        <f t="shared" si="2"/>
        <v>0</v>
      </c>
      <c r="P168" s="26"/>
      <c r="Q168" s="54"/>
    </row>
    <row r="169" spans="1:17" ht="15.6" x14ac:dyDescent="0.25">
      <c r="A169" s="148"/>
      <c r="B169" s="149"/>
      <c r="C169" s="150"/>
      <c r="D169" s="151"/>
      <c r="E169" s="152"/>
      <c r="F169" s="152"/>
      <c r="G169" s="26"/>
      <c r="H169" s="148"/>
      <c r="I169" s="149"/>
      <c r="J169" s="26"/>
      <c r="K169" s="26"/>
      <c r="L169" s="83"/>
      <c r="M169" s="28"/>
      <c r="N169" s="29"/>
      <c r="O169" s="73">
        <f t="shared" si="2"/>
        <v>0</v>
      </c>
      <c r="P169" s="26"/>
      <c r="Q169" s="54"/>
    </row>
    <row r="170" spans="1:17" ht="15.6" x14ac:dyDescent="0.25">
      <c r="A170" s="148"/>
      <c r="B170" s="149"/>
      <c r="C170" s="150"/>
      <c r="D170" s="151"/>
      <c r="E170" s="152"/>
      <c r="F170" s="152"/>
      <c r="G170" s="26"/>
      <c r="H170" s="148"/>
      <c r="I170" s="149"/>
      <c r="J170" s="26"/>
      <c r="K170" s="26"/>
      <c r="L170" s="83"/>
      <c r="M170" s="28"/>
      <c r="N170" s="29"/>
      <c r="O170" s="73">
        <f t="shared" si="2"/>
        <v>0</v>
      </c>
      <c r="P170" s="26"/>
      <c r="Q170" s="54"/>
    </row>
    <row r="171" spans="1:17" ht="15.6" x14ac:dyDescent="0.25">
      <c r="A171" s="148"/>
      <c r="B171" s="149"/>
      <c r="C171" s="150"/>
      <c r="D171" s="151"/>
      <c r="E171" s="152"/>
      <c r="F171" s="152"/>
      <c r="G171" s="26"/>
      <c r="H171" s="148"/>
      <c r="I171" s="149"/>
      <c r="J171" s="26"/>
      <c r="K171" s="26"/>
      <c r="L171" s="83"/>
      <c r="M171" s="28"/>
      <c r="N171" s="29"/>
      <c r="O171" s="73">
        <f t="shared" si="2"/>
        <v>0</v>
      </c>
      <c r="P171" s="26"/>
      <c r="Q171" s="54"/>
    </row>
    <row r="172" spans="1:17" ht="15.6" x14ac:dyDescent="0.25">
      <c r="A172" s="148"/>
      <c r="B172" s="149"/>
      <c r="C172" s="150"/>
      <c r="D172" s="151"/>
      <c r="E172" s="152"/>
      <c r="F172" s="152"/>
      <c r="G172" s="26"/>
      <c r="H172" s="148"/>
      <c r="I172" s="149"/>
      <c r="J172" s="26"/>
      <c r="K172" s="26"/>
      <c r="L172" s="83"/>
      <c r="M172" s="28"/>
      <c r="N172" s="29"/>
      <c r="O172" s="73">
        <f t="shared" si="2"/>
        <v>0</v>
      </c>
      <c r="P172" s="26"/>
      <c r="Q172" s="54"/>
    </row>
    <row r="173" spans="1:17" ht="15.6" x14ac:dyDescent="0.25">
      <c r="A173" s="148"/>
      <c r="B173" s="149"/>
      <c r="C173" s="150"/>
      <c r="D173" s="151"/>
      <c r="E173" s="152"/>
      <c r="F173" s="152"/>
      <c r="G173" s="26"/>
      <c r="H173" s="148"/>
      <c r="I173" s="149"/>
      <c r="J173" s="26"/>
      <c r="K173" s="26"/>
      <c r="L173" s="83"/>
      <c r="M173" s="28"/>
      <c r="N173" s="29"/>
      <c r="O173" s="73">
        <f t="shared" si="2"/>
        <v>0</v>
      </c>
      <c r="P173" s="26"/>
      <c r="Q173" s="54"/>
    </row>
    <row r="174" spans="1:17" ht="15.6" x14ac:dyDescent="0.25">
      <c r="A174" s="148"/>
      <c r="B174" s="149"/>
      <c r="C174" s="150"/>
      <c r="D174" s="151"/>
      <c r="E174" s="152"/>
      <c r="F174" s="152"/>
      <c r="G174" s="26"/>
      <c r="H174" s="148"/>
      <c r="I174" s="149"/>
      <c r="J174" s="26"/>
      <c r="K174" s="26"/>
      <c r="L174" s="83"/>
      <c r="M174" s="28"/>
      <c r="N174" s="29"/>
      <c r="O174" s="73">
        <f t="shared" si="2"/>
        <v>0</v>
      </c>
      <c r="P174" s="26"/>
      <c r="Q174" s="54"/>
    </row>
    <row r="175" spans="1:17" ht="15.6" x14ac:dyDescent="0.25">
      <c r="A175" s="148"/>
      <c r="B175" s="149"/>
      <c r="C175" s="150"/>
      <c r="D175" s="151"/>
      <c r="E175" s="152"/>
      <c r="F175" s="152"/>
      <c r="G175" s="26"/>
      <c r="H175" s="148"/>
      <c r="I175" s="149"/>
      <c r="J175" s="26"/>
      <c r="K175" s="26"/>
      <c r="L175" s="83"/>
      <c r="M175" s="28"/>
      <c r="N175" s="29"/>
      <c r="O175" s="73">
        <f t="shared" si="2"/>
        <v>0</v>
      </c>
      <c r="P175" s="26"/>
      <c r="Q175" s="54"/>
    </row>
    <row r="176" spans="1:17" ht="15.6" x14ac:dyDescent="0.25">
      <c r="A176" s="148"/>
      <c r="B176" s="149"/>
      <c r="C176" s="150"/>
      <c r="D176" s="151"/>
      <c r="E176" s="152"/>
      <c r="F176" s="152"/>
      <c r="G176" s="26"/>
      <c r="H176" s="148"/>
      <c r="I176" s="149"/>
      <c r="J176" s="26"/>
      <c r="K176" s="26"/>
      <c r="L176" s="83"/>
      <c r="M176" s="28"/>
      <c r="N176" s="29"/>
      <c r="O176" s="73">
        <f t="shared" si="2"/>
        <v>0</v>
      </c>
      <c r="P176" s="26"/>
      <c r="Q176" s="54"/>
    </row>
    <row r="177" spans="1:17" ht="15.6" x14ac:dyDescent="0.25">
      <c r="A177" s="148"/>
      <c r="B177" s="149"/>
      <c r="C177" s="150"/>
      <c r="D177" s="151"/>
      <c r="E177" s="152"/>
      <c r="F177" s="152"/>
      <c r="G177" s="26"/>
      <c r="H177" s="148"/>
      <c r="I177" s="149"/>
      <c r="J177" s="26"/>
      <c r="K177" s="26"/>
      <c r="L177" s="83"/>
      <c r="M177" s="28"/>
      <c r="N177" s="29"/>
      <c r="O177" s="73">
        <f t="shared" si="2"/>
        <v>0</v>
      </c>
      <c r="P177" s="26"/>
      <c r="Q177" s="54"/>
    </row>
    <row r="178" spans="1:17" ht="15.6" x14ac:dyDescent="0.25">
      <c r="A178" s="148"/>
      <c r="B178" s="149"/>
      <c r="C178" s="150"/>
      <c r="D178" s="151"/>
      <c r="E178" s="152"/>
      <c r="F178" s="152"/>
      <c r="G178" s="26"/>
      <c r="H178" s="148"/>
      <c r="I178" s="149"/>
      <c r="J178" s="26"/>
      <c r="K178" s="26"/>
      <c r="L178" s="83"/>
      <c r="M178" s="28"/>
      <c r="N178" s="29"/>
      <c r="O178" s="73">
        <f t="shared" si="2"/>
        <v>0</v>
      </c>
      <c r="P178" s="26"/>
      <c r="Q178" s="54"/>
    </row>
    <row r="179" spans="1:17" ht="15.6" x14ac:dyDescent="0.25">
      <c r="A179" s="148"/>
      <c r="B179" s="149"/>
      <c r="C179" s="150"/>
      <c r="D179" s="151"/>
      <c r="E179" s="152"/>
      <c r="F179" s="152"/>
      <c r="G179" s="26"/>
      <c r="H179" s="148"/>
      <c r="I179" s="149"/>
      <c r="J179" s="26"/>
      <c r="K179" s="26"/>
      <c r="L179" s="83"/>
      <c r="M179" s="28"/>
      <c r="N179" s="29"/>
      <c r="O179" s="73">
        <f t="shared" si="2"/>
        <v>0</v>
      </c>
      <c r="P179" s="26"/>
      <c r="Q179" s="54"/>
    </row>
    <row r="180" spans="1:17" ht="15.6" x14ac:dyDescent="0.25">
      <c r="A180" s="148"/>
      <c r="B180" s="149"/>
      <c r="C180" s="150"/>
      <c r="D180" s="151"/>
      <c r="E180" s="152"/>
      <c r="F180" s="152"/>
      <c r="G180" s="26"/>
      <c r="H180" s="148"/>
      <c r="I180" s="149"/>
      <c r="J180" s="26"/>
      <c r="K180" s="26"/>
      <c r="L180" s="83"/>
      <c r="M180" s="28"/>
      <c r="N180" s="29"/>
      <c r="O180" s="73">
        <f t="shared" si="2"/>
        <v>0</v>
      </c>
      <c r="P180" s="26"/>
      <c r="Q180" s="54"/>
    </row>
    <row r="181" spans="1:17" ht="15.6" x14ac:dyDescent="0.25">
      <c r="A181" s="148"/>
      <c r="B181" s="149"/>
      <c r="C181" s="150"/>
      <c r="D181" s="151"/>
      <c r="E181" s="152"/>
      <c r="F181" s="152"/>
      <c r="G181" s="26"/>
      <c r="H181" s="148"/>
      <c r="I181" s="149"/>
      <c r="J181" s="26"/>
      <c r="K181" s="26"/>
      <c r="L181" s="83"/>
      <c r="M181" s="28"/>
      <c r="N181" s="29"/>
      <c r="O181" s="73">
        <f t="shared" si="2"/>
        <v>0</v>
      </c>
      <c r="P181" s="26"/>
      <c r="Q181" s="54"/>
    </row>
    <row r="182" spans="1:17" ht="15.6" x14ac:dyDescent="0.25">
      <c r="A182" s="148"/>
      <c r="B182" s="149"/>
      <c r="C182" s="150"/>
      <c r="D182" s="151"/>
      <c r="E182" s="152"/>
      <c r="F182" s="152"/>
      <c r="G182" s="26"/>
      <c r="H182" s="148"/>
      <c r="I182" s="149"/>
      <c r="J182" s="26"/>
      <c r="K182" s="26"/>
      <c r="L182" s="83"/>
      <c r="M182" s="28"/>
      <c r="N182" s="29"/>
      <c r="O182" s="73">
        <f t="shared" si="2"/>
        <v>0</v>
      </c>
      <c r="P182" s="26"/>
      <c r="Q182" s="54"/>
    </row>
    <row r="183" spans="1:17" ht="15.6" x14ac:dyDescent="0.25">
      <c r="A183" s="148"/>
      <c r="B183" s="149"/>
      <c r="C183" s="150"/>
      <c r="D183" s="151"/>
      <c r="E183" s="152"/>
      <c r="F183" s="152"/>
      <c r="G183" s="26"/>
      <c r="H183" s="148"/>
      <c r="I183" s="149"/>
      <c r="J183" s="26"/>
      <c r="K183" s="26"/>
      <c r="L183" s="83"/>
      <c r="M183" s="28"/>
      <c r="N183" s="29"/>
      <c r="O183" s="73">
        <f t="shared" si="2"/>
        <v>0</v>
      </c>
      <c r="P183" s="26"/>
      <c r="Q183" s="54"/>
    </row>
    <row r="184" spans="1:17" ht="15.6" x14ac:dyDescent="0.25">
      <c r="A184" s="148"/>
      <c r="B184" s="149"/>
      <c r="C184" s="150"/>
      <c r="D184" s="151"/>
      <c r="E184" s="152"/>
      <c r="F184" s="152"/>
      <c r="G184" s="26"/>
      <c r="H184" s="148"/>
      <c r="I184" s="149"/>
      <c r="J184" s="26"/>
      <c r="K184" s="26"/>
      <c r="L184" s="83"/>
      <c r="M184" s="28"/>
      <c r="N184" s="29"/>
      <c r="O184" s="73">
        <f t="shared" si="2"/>
        <v>0</v>
      </c>
      <c r="P184" s="26"/>
      <c r="Q184" s="54"/>
    </row>
    <row r="185" spans="1:17" ht="15.6" x14ac:dyDescent="0.25">
      <c r="A185" s="148"/>
      <c r="B185" s="149"/>
      <c r="C185" s="150"/>
      <c r="D185" s="151"/>
      <c r="E185" s="152"/>
      <c r="F185" s="152"/>
      <c r="G185" s="26"/>
      <c r="H185" s="148"/>
      <c r="I185" s="149"/>
      <c r="J185" s="26"/>
      <c r="K185" s="26"/>
      <c r="L185" s="83"/>
      <c r="M185" s="28"/>
      <c r="N185" s="29"/>
      <c r="O185" s="73">
        <f t="shared" si="2"/>
        <v>0</v>
      </c>
      <c r="P185" s="26"/>
      <c r="Q185" s="54"/>
    </row>
    <row r="186" spans="1:17" ht="15.6" x14ac:dyDescent="0.25">
      <c r="A186" s="148"/>
      <c r="B186" s="149"/>
      <c r="C186" s="150"/>
      <c r="D186" s="151"/>
      <c r="E186" s="152"/>
      <c r="F186" s="152"/>
      <c r="G186" s="26"/>
      <c r="H186" s="148"/>
      <c r="I186" s="149"/>
      <c r="J186" s="26"/>
      <c r="K186" s="26"/>
      <c r="L186" s="83"/>
      <c r="M186" s="28"/>
      <c r="N186" s="29"/>
      <c r="O186" s="73">
        <f t="shared" si="2"/>
        <v>0</v>
      </c>
      <c r="P186" s="26"/>
      <c r="Q186" s="54"/>
    </row>
    <row r="187" spans="1:17" ht="15.6" x14ac:dyDescent="0.25">
      <c r="A187" s="148"/>
      <c r="B187" s="149"/>
      <c r="C187" s="150"/>
      <c r="D187" s="151"/>
      <c r="E187" s="152"/>
      <c r="F187" s="152"/>
      <c r="G187" s="26"/>
      <c r="H187" s="148"/>
      <c r="I187" s="149"/>
      <c r="J187" s="26"/>
      <c r="K187" s="26"/>
      <c r="L187" s="83"/>
      <c r="M187" s="28"/>
      <c r="N187" s="29"/>
      <c r="O187" s="73">
        <f t="shared" si="2"/>
        <v>0</v>
      </c>
      <c r="P187" s="26"/>
      <c r="Q187" s="54"/>
    </row>
    <row r="188" spans="1:17" ht="15.6" x14ac:dyDescent="0.25">
      <c r="A188" s="148"/>
      <c r="B188" s="149"/>
      <c r="C188" s="150"/>
      <c r="D188" s="151"/>
      <c r="E188" s="152"/>
      <c r="F188" s="152"/>
      <c r="G188" s="26"/>
      <c r="H188" s="148"/>
      <c r="I188" s="149"/>
      <c r="J188" s="26"/>
      <c r="K188" s="26"/>
      <c r="L188" s="83"/>
      <c r="M188" s="28"/>
      <c r="N188" s="29"/>
      <c r="O188" s="73">
        <f t="shared" si="2"/>
        <v>0</v>
      </c>
      <c r="P188" s="26"/>
      <c r="Q188" s="54"/>
    </row>
    <row r="189" spans="1:17" ht="15.6" x14ac:dyDescent="0.25">
      <c r="A189" s="148"/>
      <c r="B189" s="149"/>
      <c r="C189" s="150"/>
      <c r="D189" s="151"/>
      <c r="E189" s="152"/>
      <c r="F189" s="152"/>
      <c r="G189" s="26"/>
      <c r="H189" s="148"/>
      <c r="I189" s="149"/>
      <c r="J189" s="26"/>
      <c r="K189" s="26"/>
      <c r="L189" s="83"/>
      <c r="M189" s="28"/>
      <c r="N189" s="29"/>
      <c r="O189" s="73">
        <f t="shared" si="2"/>
        <v>0</v>
      </c>
      <c r="P189" s="26"/>
      <c r="Q189" s="54"/>
    </row>
    <row r="190" spans="1:17" ht="15.6" x14ac:dyDescent="0.25">
      <c r="A190" s="148"/>
      <c r="B190" s="149"/>
      <c r="C190" s="150"/>
      <c r="D190" s="151"/>
      <c r="E190" s="152"/>
      <c r="F190" s="152"/>
      <c r="G190" s="26"/>
      <c r="H190" s="148"/>
      <c r="I190" s="149"/>
      <c r="J190" s="26"/>
      <c r="K190" s="26"/>
      <c r="L190" s="83"/>
      <c r="M190" s="28"/>
      <c r="N190" s="29"/>
      <c r="O190" s="73">
        <f t="shared" si="2"/>
        <v>0</v>
      </c>
      <c r="P190" s="26"/>
      <c r="Q190" s="54"/>
    </row>
    <row r="191" spans="1:17" ht="15.6" x14ac:dyDescent="0.25">
      <c r="A191" s="148"/>
      <c r="B191" s="149"/>
      <c r="C191" s="150"/>
      <c r="D191" s="151"/>
      <c r="E191" s="152"/>
      <c r="F191" s="152"/>
      <c r="G191" s="26"/>
      <c r="H191" s="148"/>
      <c r="I191" s="149"/>
      <c r="J191" s="26"/>
      <c r="K191" s="26"/>
      <c r="L191" s="83"/>
      <c r="M191" s="28"/>
      <c r="N191" s="29"/>
      <c r="O191" s="73">
        <f t="shared" si="2"/>
        <v>0</v>
      </c>
      <c r="P191" s="26"/>
      <c r="Q191" s="54"/>
    </row>
    <row r="192" spans="1:17" ht="15.6" x14ac:dyDescent="0.25">
      <c r="A192" s="148"/>
      <c r="B192" s="149"/>
      <c r="C192" s="150"/>
      <c r="D192" s="151"/>
      <c r="E192" s="152"/>
      <c r="F192" s="152"/>
      <c r="G192" s="26"/>
      <c r="H192" s="148"/>
      <c r="I192" s="149"/>
      <c r="J192" s="26"/>
      <c r="K192" s="26"/>
      <c r="L192" s="83"/>
      <c r="M192" s="28"/>
      <c r="N192" s="29"/>
      <c r="O192" s="73">
        <f t="shared" si="2"/>
        <v>0</v>
      </c>
      <c r="P192" s="26"/>
      <c r="Q192" s="54"/>
    </row>
    <row r="193" spans="1:17" ht="15.6" x14ac:dyDescent="0.25">
      <c r="A193" s="148"/>
      <c r="B193" s="149"/>
      <c r="C193" s="150"/>
      <c r="D193" s="151"/>
      <c r="E193" s="152"/>
      <c r="F193" s="152"/>
      <c r="G193" s="26"/>
      <c r="H193" s="148"/>
      <c r="I193" s="149"/>
      <c r="J193" s="26"/>
      <c r="K193" s="26"/>
      <c r="L193" s="83"/>
      <c r="M193" s="28"/>
      <c r="N193" s="29"/>
      <c r="O193" s="73">
        <f t="shared" si="2"/>
        <v>0</v>
      </c>
      <c r="P193" s="26"/>
      <c r="Q193" s="54"/>
    </row>
    <row r="194" spans="1:17" ht="15.6" x14ac:dyDescent="0.25">
      <c r="A194" s="148"/>
      <c r="B194" s="149"/>
      <c r="C194" s="150"/>
      <c r="D194" s="151"/>
      <c r="E194" s="152"/>
      <c r="F194" s="152"/>
      <c r="G194" s="26"/>
      <c r="H194" s="148"/>
      <c r="I194" s="149"/>
      <c r="J194" s="26"/>
      <c r="K194" s="26"/>
      <c r="L194" s="83"/>
      <c r="M194" s="28"/>
      <c r="N194" s="29"/>
      <c r="O194" s="73">
        <f t="shared" si="2"/>
        <v>0</v>
      </c>
      <c r="P194" s="26"/>
      <c r="Q194" s="54"/>
    </row>
    <row r="195" spans="1:17" ht="15.6" x14ac:dyDescent="0.25">
      <c r="A195" s="148"/>
      <c r="B195" s="149"/>
      <c r="C195" s="150"/>
      <c r="D195" s="151"/>
      <c r="E195" s="152"/>
      <c r="F195" s="152"/>
      <c r="G195" s="26"/>
      <c r="H195" s="148"/>
      <c r="I195" s="149"/>
      <c r="J195" s="26"/>
      <c r="K195" s="26"/>
      <c r="L195" s="83"/>
      <c r="M195" s="28"/>
      <c r="N195" s="29"/>
      <c r="O195" s="73">
        <f t="shared" si="2"/>
        <v>0</v>
      </c>
      <c r="P195" s="26"/>
      <c r="Q195" s="54"/>
    </row>
    <row r="196" spans="1:17" ht="15.6" x14ac:dyDescent="0.25">
      <c r="A196" s="148"/>
      <c r="B196" s="149"/>
      <c r="C196" s="150"/>
      <c r="D196" s="151"/>
      <c r="E196" s="152"/>
      <c r="F196" s="152"/>
      <c r="G196" s="26"/>
      <c r="H196" s="148"/>
      <c r="I196" s="149"/>
      <c r="J196" s="26"/>
      <c r="K196" s="26"/>
      <c r="L196" s="83"/>
      <c r="M196" s="28"/>
      <c r="N196" s="29"/>
      <c r="O196" s="73">
        <f t="shared" ref="O196:O259" si="3">$M196*$N196</f>
        <v>0</v>
      </c>
      <c r="P196" s="26"/>
      <c r="Q196" s="54"/>
    </row>
    <row r="197" spans="1:17" ht="15.6" x14ac:dyDescent="0.25">
      <c r="A197" s="148"/>
      <c r="B197" s="149"/>
      <c r="C197" s="150"/>
      <c r="D197" s="151"/>
      <c r="E197" s="152"/>
      <c r="F197" s="152"/>
      <c r="G197" s="26"/>
      <c r="H197" s="148"/>
      <c r="I197" s="149"/>
      <c r="J197" s="26"/>
      <c r="K197" s="26"/>
      <c r="L197" s="83"/>
      <c r="M197" s="28"/>
      <c r="N197" s="29"/>
      <c r="O197" s="73">
        <f t="shared" si="3"/>
        <v>0</v>
      </c>
      <c r="P197" s="26"/>
      <c r="Q197" s="54"/>
    </row>
    <row r="198" spans="1:17" ht="15.6" x14ac:dyDescent="0.25">
      <c r="A198" s="148"/>
      <c r="B198" s="149"/>
      <c r="C198" s="150"/>
      <c r="D198" s="151"/>
      <c r="E198" s="152"/>
      <c r="F198" s="152"/>
      <c r="G198" s="26"/>
      <c r="H198" s="148"/>
      <c r="I198" s="149"/>
      <c r="J198" s="26"/>
      <c r="K198" s="26"/>
      <c r="L198" s="83"/>
      <c r="M198" s="28"/>
      <c r="N198" s="29"/>
      <c r="O198" s="73">
        <f t="shared" si="3"/>
        <v>0</v>
      </c>
      <c r="P198" s="26"/>
      <c r="Q198" s="54"/>
    </row>
    <row r="199" spans="1:17" ht="15.6" x14ac:dyDescent="0.25">
      <c r="A199" s="148"/>
      <c r="B199" s="149"/>
      <c r="C199" s="150"/>
      <c r="D199" s="151"/>
      <c r="E199" s="152"/>
      <c r="F199" s="152"/>
      <c r="G199" s="26"/>
      <c r="H199" s="148"/>
      <c r="I199" s="149"/>
      <c r="J199" s="26"/>
      <c r="K199" s="26"/>
      <c r="L199" s="83"/>
      <c r="M199" s="28"/>
      <c r="N199" s="29"/>
      <c r="O199" s="73">
        <f t="shared" si="3"/>
        <v>0</v>
      </c>
      <c r="P199" s="26"/>
      <c r="Q199" s="54"/>
    </row>
    <row r="200" spans="1:17" ht="15.6" x14ac:dyDescent="0.25">
      <c r="A200" s="148"/>
      <c r="B200" s="149"/>
      <c r="C200" s="150"/>
      <c r="D200" s="151"/>
      <c r="E200" s="152"/>
      <c r="F200" s="152"/>
      <c r="G200" s="26"/>
      <c r="H200" s="148"/>
      <c r="I200" s="149"/>
      <c r="J200" s="26"/>
      <c r="K200" s="26"/>
      <c r="L200" s="83"/>
      <c r="M200" s="28"/>
      <c r="N200" s="29"/>
      <c r="O200" s="73">
        <f t="shared" si="3"/>
        <v>0</v>
      </c>
      <c r="P200" s="26"/>
      <c r="Q200" s="54"/>
    </row>
    <row r="201" spans="1:17" ht="15.6" x14ac:dyDescent="0.25">
      <c r="A201" s="148"/>
      <c r="B201" s="149"/>
      <c r="C201" s="150"/>
      <c r="D201" s="151"/>
      <c r="E201" s="152"/>
      <c r="F201" s="152"/>
      <c r="G201" s="26"/>
      <c r="H201" s="148"/>
      <c r="I201" s="149"/>
      <c r="J201" s="26"/>
      <c r="K201" s="26"/>
      <c r="L201" s="83"/>
      <c r="M201" s="28"/>
      <c r="N201" s="29"/>
      <c r="O201" s="73">
        <f t="shared" si="3"/>
        <v>0</v>
      </c>
      <c r="P201" s="26"/>
      <c r="Q201" s="54"/>
    </row>
    <row r="202" spans="1:17" ht="15.6" x14ac:dyDescent="0.25">
      <c r="A202" s="148"/>
      <c r="B202" s="149"/>
      <c r="C202" s="150"/>
      <c r="D202" s="151"/>
      <c r="E202" s="152"/>
      <c r="F202" s="152"/>
      <c r="G202" s="26"/>
      <c r="H202" s="148"/>
      <c r="I202" s="149"/>
      <c r="J202" s="26"/>
      <c r="K202" s="26"/>
      <c r="L202" s="83"/>
      <c r="M202" s="28"/>
      <c r="N202" s="29"/>
      <c r="O202" s="73">
        <f t="shared" si="3"/>
        <v>0</v>
      </c>
      <c r="P202" s="26"/>
      <c r="Q202" s="54"/>
    </row>
    <row r="203" spans="1:17" ht="15.6" x14ac:dyDescent="0.25">
      <c r="A203" s="148"/>
      <c r="B203" s="149"/>
      <c r="C203" s="150"/>
      <c r="D203" s="151"/>
      <c r="E203" s="152"/>
      <c r="F203" s="152"/>
      <c r="G203" s="26"/>
      <c r="H203" s="148"/>
      <c r="I203" s="149"/>
      <c r="J203" s="26"/>
      <c r="K203" s="26"/>
      <c r="L203" s="83"/>
      <c r="M203" s="28"/>
      <c r="N203" s="29"/>
      <c r="O203" s="73">
        <f t="shared" si="3"/>
        <v>0</v>
      </c>
      <c r="P203" s="26"/>
      <c r="Q203" s="54"/>
    </row>
    <row r="204" spans="1:17" ht="15.6" x14ac:dyDescent="0.25">
      <c r="A204" s="148"/>
      <c r="B204" s="149"/>
      <c r="C204" s="150"/>
      <c r="D204" s="151"/>
      <c r="E204" s="152"/>
      <c r="F204" s="152"/>
      <c r="G204" s="26"/>
      <c r="H204" s="148"/>
      <c r="I204" s="149"/>
      <c r="J204" s="26"/>
      <c r="K204" s="26"/>
      <c r="L204" s="83"/>
      <c r="M204" s="28"/>
      <c r="N204" s="29"/>
      <c r="O204" s="73">
        <f t="shared" si="3"/>
        <v>0</v>
      </c>
      <c r="P204" s="26"/>
      <c r="Q204" s="54"/>
    </row>
    <row r="205" spans="1:17" ht="15.6" x14ac:dyDescent="0.25">
      <c r="A205" s="148"/>
      <c r="B205" s="149"/>
      <c r="C205" s="150"/>
      <c r="D205" s="151"/>
      <c r="E205" s="152"/>
      <c r="F205" s="152"/>
      <c r="G205" s="26"/>
      <c r="H205" s="148"/>
      <c r="I205" s="149"/>
      <c r="J205" s="26"/>
      <c r="K205" s="26"/>
      <c r="L205" s="83"/>
      <c r="M205" s="28"/>
      <c r="N205" s="29"/>
      <c r="O205" s="73">
        <f t="shared" si="3"/>
        <v>0</v>
      </c>
      <c r="P205" s="26"/>
      <c r="Q205" s="54"/>
    </row>
    <row r="206" spans="1:17" ht="15.6" x14ac:dyDescent="0.25">
      <c r="A206" s="148"/>
      <c r="B206" s="149"/>
      <c r="C206" s="150"/>
      <c r="D206" s="151"/>
      <c r="E206" s="152"/>
      <c r="F206" s="152"/>
      <c r="G206" s="26"/>
      <c r="H206" s="148"/>
      <c r="I206" s="149"/>
      <c r="J206" s="26"/>
      <c r="K206" s="26"/>
      <c r="L206" s="83"/>
      <c r="M206" s="28"/>
      <c r="N206" s="29"/>
      <c r="O206" s="73">
        <f t="shared" si="3"/>
        <v>0</v>
      </c>
      <c r="P206" s="26"/>
      <c r="Q206" s="54"/>
    </row>
    <row r="207" spans="1:17" ht="15.6" x14ac:dyDescent="0.25">
      <c r="A207" s="148"/>
      <c r="B207" s="149"/>
      <c r="C207" s="150"/>
      <c r="D207" s="151"/>
      <c r="E207" s="152"/>
      <c r="F207" s="152"/>
      <c r="G207" s="26"/>
      <c r="H207" s="148"/>
      <c r="I207" s="149"/>
      <c r="J207" s="26"/>
      <c r="K207" s="26"/>
      <c r="L207" s="83"/>
      <c r="M207" s="28"/>
      <c r="N207" s="29"/>
      <c r="O207" s="73">
        <f t="shared" si="3"/>
        <v>0</v>
      </c>
      <c r="P207" s="26"/>
      <c r="Q207" s="54"/>
    </row>
    <row r="208" spans="1:17" ht="15.6" x14ac:dyDescent="0.25">
      <c r="A208" s="148"/>
      <c r="B208" s="149"/>
      <c r="C208" s="150"/>
      <c r="D208" s="151"/>
      <c r="E208" s="152"/>
      <c r="F208" s="152"/>
      <c r="G208" s="26"/>
      <c r="H208" s="148"/>
      <c r="I208" s="149"/>
      <c r="J208" s="26"/>
      <c r="K208" s="26"/>
      <c r="L208" s="83"/>
      <c r="M208" s="28"/>
      <c r="N208" s="29"/>
      <c r="O208" s="73">
        <f t="shared" si="3"/>
        <v>0</v>
      </c>
      <c r="P208" s="26"/>
      <c r="Q208" s="54"/>
    </row>
    <row r="209" spans="1:17" ht="15.6" x14ac:dyDescent="0.25">
      <c r="A209" s="148"/>
      <c r="B209" s="149"/>
      <c r="C209" s="150"/>
      <c r="D209" s="151"/>
      <c r="E209" s="152"/>
      <c r="F209" s="152"/>
      <c r="G209" s="26"/>
      <c r="H209" s="148"/>
      <c r="I209" s="149"/>
      <c r="J209" s="26"/>
      <c r="K209" s="26"/>
      <c r="L209" s="83"/>
      <c r="M209" s="28"/>
      <c r="N209" s="29"/>
      <c r="O209" s="73">
        <f t="shared" si="3"/>
        <v>0</v>
      </c>
      <c r="P209" s="26"/>
      <c r="Q209" s="54"/>
    </row>
    <row r="210" spans="1:17" ht="15.6" x14ac:dyDescent="0.25">
      <c r="A210" s="148"/>
      <c r="B210" s="149"/>
      <c r="C210" s="150"/>
      <c r="D210" s="151"/>
      <c r="E210" s="152"/>
      <c r="F210" s="152"/>
      <c r="G210" s="26"/>
      <c r="H210" s="148"/>
      <c r="I210" s="149"/>
      <c r="J210" s="26"/>
      <c r="K210" s="26"/>
      <c r="L210" s="83"/>
      <c r="M210" s="28"/>
      <c r="N210" s="29"/>
      <c r="O210" s="73">
        <f t="shared" si="3"/>
        <v>0</v>
      </c>
      <c r="P210" s="26"/>
      <c r="Q210" s="54"/>
    </row>
    <row r="211" spans="1:17" ht="15.6" x14ac:dyDescent="0.25">
      <c r="A211" s="148"/>
      <c r="B211" s="149"/>
      <c r="C211" s="150"/>
      <c r="D211" s="151"/>
      <c r="E211" s="152"/>
      <c r="F211" s="152"/>
      <c r="G211" s="26"/>
      <c r="H211" s="148"/>
      <c r="I211" s="149"/>
      <c r="J211" s="26"/>
      <c r="K211" s="26"/>
      <c r="L211" s="83"/>
      <c r="M211" s="28"/>
      <c r="N211" s="29"/>
      <c r="O211" s="73">
        <f t="shared" si="3"/>
        <v>0</v>
      </c>
      <c r="P211" s="26"/>
      <c r="Q211" s="54"/>
    </row>
    <row r="212" spans="1:17" ht="15.6" x14ac:dyDescent="0.25">
      <c r="A212" s="148"/>
      <c r="B212" s="149"/>
      <c r="C212" s="150"/>
      <c r="D212" s="151"/>
      <c r="E212" s="152"/>
      <c r="F212" s="152"/>
      <c r="G212" s="26"/>
      <c r="H212" s="148"/>
      <c r="I212" s="149"/>
      <c r="J212" s="26"/>
      <c r="K212" s="26"/>
      <c r="L212" s="83"/>
      <c r="M212" s="28"/>
      <c r="N212" s="29"/>
      <c r="O212" s="73">
        <f t="shared" si="3"/>
        <v>0</v>
      </c>
      <c r="P212" s="26"/>
      <c r="Q212" s="54"/>
    </row>
    <row r="213" spans="1:17" ht="15.6" x14ac:dyDescent="0.25">
      <c r="A213" s="148"/>
      <c r="B213" s="149"/>
      <c r="C213" s="150"/>
      <c r="D213" s="151"/>
      <c r="E213" s="152"/>
      <c r="F213" s="152"/>
      <c r="G213" s="26"/>
      <c r="H213" s="148"/>
      <c r="I213" s="149"/>
      <c r="J213" s="26"/>
      <c r="K213" s="26"/>
      <c r="L213" s="83"/>
      <c r="M213" s="28"/>
      <c r="N213" s="29"/>
      <c r="O213" s="73">
        <f t="shared" si="3"/>
        <v>0</v>
      </c>
      <c r="P213" s="26"/>
      <c r="Q213" s="54"/>
    </row>
    <row r="214" spans="1:17" ht="15.6" x14ac:dyDescent="0.25">
      <c r="A214" s="148"/>
      <c r="B214" s="149"/>
      <c r="C214" s="150"/>
      <c r="D214" s="151"/>
      <c r="E214" s="152"/>
      <c r="F214" s="152"/>
      <c r="G214" s="26"/>
      <c r="H214" s="148"/>
      <c r="I214" s="149"/>
      <c r="J214" s="26"/>
      <c r="K214" s="26"/>
      <c r="L214" s="83"/>
      <c r="M214" s="28"/>
      <c r="N214" s="29"/>
      <c r="O214" s="73">
        <f t="shared" si="3"/>
        <v>0</v>
      </c>
      <c r="P214" s="26"/>
      <c r="Q214" s="54"/>
    </row>
    <row r="215" spans="1:17" ht="15.6" x14ac:dyDescent="0.25">
      <c r="A215" s="148"/>
      <c r="B215" s="149"/>
      <c r="C215" s="150"/>
      <c r="D215" s="151"/>
      <c r="E215" s="152"/>
      <c r="F215" s="152"/>
      <c r="G215" s="26"/>
      <c r="H215" s="148"/>
      <c r="I215" s="149"/>
      <c r="J215" s="26"/>
      <c r="K215" s="26"/>
      <c r="L215" s="83"/>
      <c r="M215" s="28"/>
      <c r="N215" s="29"/>
      <c r="O215" s="73">
        <f t="shared" si="3"/>
        <v>0</v>
      </c>
      <c r="P215" s="26"/>
      <c r="Q215" s="54"/>
    </row>
    <row r="216" spans="1:17" ht="15.6" x14ac:dyDescent="0.25">
      <c r="A216" s="148"/>
      <c r="B216" s="149"/>
      <c r="C216" s="150"/>
      <c r="D216" s="151"/>
      <c r="E216" s="152"/>
      <c r="F216" s="152"/>
      <c r="G216" s="26"/>
      <c r="H216" s="148"/>
      <c r="I216" s="149"/>
      <c r="J216" s="26"/>
      <c r="K216" s="26"/>
      <c r="L216" s="83"/>
      <c r="M216" s="28"/>
      <c r="N216" s="29"/>
      <c r="O216" s="73">
        <f t="shared" si="3"/>
        <v>0</v>
      </c>
      <c r="P216" s="26"/>
      <c r="Q216" s="54"/>
    </row>
    <row r="217" spans="1:17" ht="15.6" x14ac:dyDescent="0.25">
      <c r="A217" s="148"/>
      <c r="B217" s="149"/>
      <c r="C217" s="150"/>
      <c r="D217" s="151"/>
      <c r="E217" s="152"/>
      <c r="F217" s="152"/>
      <c r="G217" s="26"/>
      <c r="H217" s="148"/>
      <c r="I217" s="149"/>
      <c r="J217" s="26"/>
      <c r="K217" s="26"/>
      <c r="L217" s="83"/>
      <c r="M217" s="28"/>
      <c r="N217" s="29"/>
      <c r="O217" s="73">
        <f t="shared" si="3"/>
        <v>0</v>
      </c>
      <c r="P217" s="26"/>
      <c r="Q217" s="54"/>
    </row>
    <row r="218" spans="1:17" ht="15.6" x14ac:dyDescent="0.25">
      <c r="A218" s="148"/>
      <c r="B218" s="149"/>
      <c r="C218" s="150"/>
      <c r="D218" s="151"/>
      <c r="E218" s="152"/>
      <c r="F218" s="152"/>
      <c r="G218" s="26"/>
      <c r="H218" s="148"/>
      <c r="I218" s="149"/>
      <c r="J218" s="26"/>
      <c r="K218" s="26"/>
      <c r="L218" s="83"/>
      <c r="M218" s="28"/>
      <c r="N218" s="29"/>
      <c r="O218" s="73">
        <f t="shared" si="3"/>
        <v>0</v>
      </c>
      <c r="P218" s="26"/>
      <c r="Q218" s="54"/>
    </row>
    <row r="219" spans="1:17" ht="15.6" x14ac:dyDescent="0.25">
      <c r="A219" s="148"/>
      <c r="B219" s="149"/>
      <c r="C219" s="150"/>
      <c r="D219" s="151"/>
      <c r="E219" s="152"/>
      <c r="F219" s="152"/>
      <c r="G219" s="26"/>
      <c r="H219" s="148"/>
      <c r="I219" s="149"/>
      <c r="J219" s="26"/>
      <c r="K219" s="26"/>
      <c r="L219" s="83"/>
      <c r="M219" s="28"/>
      <c r="N219" s="29"/>
      <c r="O219" s="73">
        <f t="shared" si="3"/>
        <v>0</v>
      </c>
      <c r="P219" s="26"/>
      <c r="Q219" s="54"/>
    </row>
    <row r="220" spans="1:17" ht="15.6" x14ac:dyDescent="0.25">
      <c r="A220" s="148"/>
      <c r="B220" s="149"/>
      <c r="C220" s="150"/>
      <c r="D220" s="151"/>
      <c r="E220" s="152"/>
      <c r="F220" s="152"/>
      <c r="G220" s="26"/>
      <c r="H220" s="148"/>
      <c r="I220" s="149"/>
      <c r="J220" s="26"/>
      <c r="K220" s="26"/>
      <c r="L220" s="83"/>
      <c r="M220" s="28"/>
      <c r="N220" s="29"/>
      <c r="O220" s="73">
        <f t="shared" si="3"/>
        <v>0</v>
      </c>
      <c r="P220" s="26"/>
      <c r="Q220" s="54"/>
    </row>
    <row r="221" spans="1:17" ht="15.6" x14ac:dyDescent="0.25">
      <c r="A221" s="148"/>
      <c r="B221" s="149"/>
      <c r="C221" s="150"/>
      <c r="D221" s="151"/>
      <c r="E221" s="152"/>
      <c r="F221" s="152"/>
      <c r="G221" s="26"/>
      <c r="H221" s="148"/>
      <c r="I221" s="149"/>
      <c r="J221" s="26"/>
      <c r="K221" s="26"/>
      <c r="L221" s="83"/>
      <c r="M221" s="28"/>
      <c r="N221" s="29"/>
      <c r="O221" s="73">
        <f t="shared" si="3"/>
        <v>0</v>
      </c>
      <c r="P221" s="26"/>
      <c r="Q221" s="54"/>
    </row>
    <row r="222" spans="1:17" ht="15.6" x14ac:dyDescent="0.25">
      <c r="A222" s="148"/>
      <c r="B222" s="149"/>
      <c r="C222" s="150"/>
      <c r="D222" s="151"/>
      <c r="E222" s="152"/>
      <c r="F222" s="152"/>
      <c r="G222" s="26"/>
      <c r="H222" s="148"/>
      <c r="I222" s="149"/>
      <c r="J222" s="26"/>
      <c r="K222" s="26"/>
      <c r="L222" s="83"/>
      <c r="M222" s="28"/>
      <c r="N222" s="29"/>
      <c r="O222" s="73">
        <f t="shared" si="3"/>
        <v>0</v>
      </c>
      <c r="P222" s="26"/>
      <c r="Q222" s="54"/>
    </row>
    <row r="223" spans="1:17" ht="15.6" x14ac:dyDescent="0.25">
      <c r="A223" s="148"/>
      <c r="B223" s="149"/>
      <c r="C223" s="150"/>
      <c r="D223" s="151"/>
      <c r="E223" s="152"/>
      <c r="F223" s="152"/>
      <c r="G223" s="26"/>
      <c r="H223" s="148"/>
      <c r="I223" s="149"/>
      <c r="J223" s="26"/>
      <c r="K223" s="26"/>
      <c r="L223" s="83"/>
      <c r="M223" s="28"/>
      <c r="N223" s="29"/>
      <c r="O223" s="73">
        <f t="shared" si="3"/>
        <v>0</v>
      </c>
      <c r="P223" s="26"/>
      <c r="Q223" s="54"/>
    </row>
    <row r="224" spans="1:17" ht="15.6" x14ac:dyDescent="0.25">
      <c r="A224" s="148"/>
      <c r="B224" s="149"/>
      <c r="C224" s="150"/>
      <c r="D224" s="151"/>
      <c r="E224" s="152"/>
      <c r="F224" s="152"/>
      <c r="G224" s="26"/>
      <c r="H224" s="148"/>
      <c r="I224" s="149"/>
      <c r="J224" s="26"/>
      <c r="K224" s="26"/>
      <c r="L224" s="83"/>
      <c r="M224" s="28"/>
      <c r="N224" s="29"/>
      <c r="O224" s="73">
        <f t="shared" si="3"/>
        <v>0</v>
      </c>
      <c r="P224" s="26"/>
      <c r="Q224" s="54"/>
    </row>
    <row r="225" spans="1:17" ht="15.6" x14ac:dyDescent="0.25">
      <c r="A225" s="148"/>
      <c r="B225" s="149"/>
      <c r="C225" s="150"/>
      <c r="D225" s="151"/>
      <c r="E225" s="152"/>
      <c r="F225" s="152"/>
      <c r="G225" s="26"/>
      <c r="H225" s="148"/>
      <c r="I225" s="149"/>
      <c r="J225" s="26"/>
      <c r="K225" s="26"/>
      <c r="L225" s="83"/>
      <c r="M225" s="28"/>
      <c r="N225" s="29"/>
      <c r="O225" s="73">
        <f t="shared" si="3"/>
        <v>0</v>
      </c>
      <c r="P225" s="26"/>
      <c r="Q225" s="54"/>
    </row>
    <row r="226" spans="1:17" ht="15.6" x14ac:dyDescent="0.25">
      <c r="A226" s="148"/>
      <c r="B226" s="149"/>
      <c r="C226" s="150"/>
      <c r="D226" s="151"/>
      <c r="E226" s="152"/>
      <c r="F226" s="152"/>
      <c r="G226" s="26"/>
      <c r="H226" s="148"/>
      <c r="I226" s="149"/>
      <c r="J226" s="26"/>
      <c r="K226" s="26"/>
      <c r="L226" s="83"/>
      <c r="M226" s="28"/>
      <c r="N226" s="29"/>
      <c r="O226" s="73">
        <f t="shared" si="3"/>
        <v>0</v>
      </c>
      <c r="P226" s="26"/>
      <c r="Q226" s="54"/>
    </row>
    <row r="227" spans="1:17" ht="15.6" x14ac:dyDescent="0.25">
      <c r="A227" s="148"/>
      <c r="B227" s="149"/>
      <c r="C227" s="150"/>
      <c r="D227" s="151"/>
      <c r="E227" s="152"/>
      <c r="F227" s="152"/>
      <c r="G227" s="26"/>
      <c r="H227" s="148"/>
      <c r="I227" s="149"/>
      <c r="J227" s="26"/>
      <c r="K227" s="26"/>
      <c r="L227" s="83"/>
      <c r="M227" s="28"/>
      <c r="N227" s="29"/>
      <c r="O227" s="73">
        <f t="shared" si="3"/>
        <v>0</v>
      </c>
      <c r="P227" s="26"/>
      <c r="Q227" s="54"/>
    </row>
    <row r="228" spans="1:17" ht="15.6" x14ac:dyDescent="0.25">
      <c r="A228" s="148"/>
      <c r="B228" s="149"/>
      <c r="C228" s="150"/>
      <c r="D228" s="151"/>
      <c r="E228" s="152"/>
      <c r="F228" s="152"/>
      <c r="G228" s="26"/>
      <c r="H228" s="148"/>
      <c r="I228" s="149"/>
      <c r="J228" s="26"/>
      <c r="K228" s="26"/>
      <c r="L228" s="83"/>
      <c r="M228" s="28"/>
      <c r="N228" s="29"/>
      <c r="O228" s="73">
        <f t="shared" si="3"/>
        <v>0</v>
      </c>
      <c r="P228" s="26"/>
      <c r="Q228" s="54"/>
    </row>
    <row r="229" spans="1:17" ht="15.6" x14ac:dyDescent="0.25">
      <c r="A229" s="148"/>
      <c r="B229" s="149"/>
      <c r="C229" s="150"/>
      <c r="D229" s="151"/>
      <c r="E229" s="152"/>
      <c r="F229" s="152"/>
      <c r="G229" s="26"/>
      <c r="H229" s="148"/>
      <c r="I229" s="149"/>
      <c r="J229" s="26"/>
      <c r="K229" s="26"/>
      <c r="L229" s="83"/>
      <c r="M229" s="28"/>
      <c r="N229" s="29"/>
      <c r="O229" s="73">
        <f t="shared" si="3"/>
        <v>0</v>
      </c>
      <c r="P229" s="26"/>
      <c r="Q229" s="54"/>
    </row>
    <row r="230" spans="1:17" ht="15.6" x14ac:dyDescent="0.25">
      <c r="A230" s="148"/>
      <c r="B230" s="149"/>
      <c r="C230" s="150"/>
      <c r="D230" s="151"/>
      <c r="E230" s="152"/>
      <c r="F230" s="152"/>
      <c r="G230" s="26"/>
      <c r="H230" s="148"/>
      <c r="I230" s="149"/>
      <c r="J230" s="26"/>
      <c r="K230" s="26"/>
      <c r="L230" s="83"/>
      <c r="M230" s="28"/>
      <c r="N230" s="29"/>
      <c r="O230" s="73">
        <f t="shared" si="3"/>
        <v>0</v>
      </c>
      <c r="P230" s="26"/>
      <c r="Q230" s="54"/>
    </row>
    <row r="231" spans="1:17" ht="15.6" x14ac:dyDescent="0.25">
      <c r="A231" s="148"/>
      <c r="B231" s="149"/>
      <c r="C231" s="150"/>
      <c r="D231" s="151"/>
      <c r="E231" s="152"/>
      <c r="F231" s="152"/>
      <c r="G231" s="26"/>
      <c r="H231" s="148"/>
      <c r="I231" s="149"/>
      <c r="J231" s="26"/>
      <c r="K231" s="26"/>
      <c r="L231" s="83"/>
      <c r="M231" s="28"/>
      <c r="N231" s="29"/>
      <c r="O231" s="73">
        <f t="shared" si="3"/>
        <v>0</v>
      </c>
      <c r="P231" s="26"/>
      <c r="Q231" s="54"/>
    </row>
    <row r="232" spans="1:17" ht="15.6" x14ac:dyDescent="0.25">
      <c r="A232" s="148"/>
      <c r="B232" s="149"/>
      <c r="C232" s="150"/>
      <c r="D232" s="151"/>
      <c r="E232" s="152"/>
      <c r="F232" s="152"/>
      <c r="G232" s="26"/>
      <c r="H232" s="148"/>
      <c r="I232" s="149"/>
      <c r="J232" s="26"/>
      <c r="K232" s="26"/>
      <c r="L232" s="83"/>
      <c r="M232" s="28"/>
      <c r="N232" s="29"/>
      <c r="O232" s="73">
        <f t="shared" si="3"/>
        <v>0</v>
      </c>
      <c r="P232" s="26"/>
      <c r="Q232" s="54"/>
    </row>
    <row r="233" spans="1:17" ht="15.6" x14ac:dyDescent="0.25">
      <c r="A233" s="148"/>
      <c r="B233" s="149"/>
      <c r="C233" s="150"/>
      <c r="D233" s="151"/>
      <c r="E233" s="152"/>
      <c r="F233" s="152"/>
      <c r="G233" s="26"/>
      <c r="H233" s="148"/>
      <c r="I233" s="149"/>
      <c r="J233" s="26"/>
      <c r="K233" s="26"/>
      <c r="L233" s="83"/>
      <c r="M233" s="28"/>
      <c r="N233" s="29"/>
      <c r="O233" s="73">
        <f t="shared" si="3"/>
        <v>0</v>
      </c>
      <c r="P233" s="26"/>
      <c r="Q233" s="54"/>
    </row>
    <row r="234" spans="1:17" ht="15.6" x14ac:dyDescent="0.25">
      <c r="A234" s="148"/>
      <c r="B234" s="149"/>
      <c r="C234" s="150"/>
      <c r="D234" s="151"/>
      <c r="E234" s="152"/>
      <c r="F234" s="152"/>
      <c r="G234" s="26"/>
      <c r="H234" s="148"/>
      <c r="I234" s="149"/>
      <c r="J234" s="26"/>
      <c r="K234" s="26"/>
      <c r="L234" s="83"/>
      <c r="M234" s="28"/>
      <c r="N234" s="29"/>
      <c r="O234" s="73">
        <f t="shared" si="3"/>
        <v>0</v>
      </c>
      <c r="P234" s="26"/>
      <c r="Q234" s="54"/>
    </row>
    <row r="235" spans="1:17" ht="15.6" x14ac:dyDescent="0.25">
      <c r="A235" s="148"/>
      <c r="B235" s="149"/>
      <c r="C235" s="150"/>
      <c r="D235" s="151"/>
      <c r="E235" s="152"/>
      <c r="F235" s="152"/>
      <c r="G235" s="26"/>
      <c r="H235" s="148"/>
      <c r="I235" s="149"/>
      <c r="J235" s="26"/>
      <c r="K235" s="26"/>
      <c r="L235" s="83"/>
      <c r="M235" s="28"/>
      <c r="N235" s="29"/>
      <c r="O235" s="73">
        <f t="shared" si="3"/>
        <v>0</v>
      </c>
      <c r="P235" s="26"/>
      <c r="Q235" s="54"/>
    </row>
    <row r="236" spans="1:17" ht="15.6" x14ac:dyDescent="0.25">
      <c r="A236" s="148"/>
      <c r="B236" s="149"/>
      <c r="C236" s="150"/>
      <c r="D236" s="151"/>
      <c r="E236" s="152"/>
      <c r="F236" s="152"/>
      <c r="G236" s="26"/>
      <c r="H236" s="148"/>
      <c r="I236" s="149"/>
      <c r="J236" s="26"/>
      <c r="K236" s="26"/>
      <c r="L236" s="83"/>
      <c r="M236" s="28"/>
      <c r="N236" s="29"/>
      <c r="O236" s="73">
        <f t="shared" si="3"/>
        <v>0</v>
      </c>
      <c r="P236" s="26"/>
      <c r="Q236" s="54"/>
    </row>
    <row r="237" spans="1:17" ht="15.6" x14ac:dyDescent="0.25">
      <c r="A237" s="148"/>
      <c r="B237" s="149"/>
      <c r="C237" s="150"/>
      <c r="D237" s="151"/>
      <c r="E237" s="152"/>
      <c r="F237" s="152"/>
      <c r="G237" s="26"/>
      <c r="H237" s="148"/>
      <c r="I237" s="149"/>
      <c r="J237" s="26"/>
      <c r="K237" s="26"/>
      <c r="L237" s="83"/>
      <c r="M237" s="28"/>
      <c r="N237" s="29"/>
      <c r="O237" s="73">
        <f t="shared" si="3"/>
        <v>0</v>
      </c>
      <c r="P237" s="26"/>
      <c r="Q237" s="54"/>
    </row>
    <row r="238" spans="1:17" ht="15.6" x14ac:dyDescent="0.25">
      <c r="A238" s="148"/>
      <c r="B238" s="149"/>
      <c r="C238" s="150"/>
      <c r="D238" s="151"/>
      <c r="E238" s="152"/>
      <c r="F238" s="152"/>
      <c r="G238" s="26"/>
      <c r="H238" s="148"/>
      <c r="I238" s="149"/>
      <c r="J238" s="26"/>
      <c r="K238" s="26"/>
      <c r="L238" s="83"/>
      <c r="M238" s="28"/>
      <c r="N238" s="29"/>
      <c r="O238" s="73">
        <f t="shared" si="3"/>
        <v>0</v>
      </c>
      <c r="P238" s="26"/>
      <c r="Q238" s="54"/>
    </row>
    <row r="239" spans="1:17" ht="15.6" x14ac:dyDescent="0.25">
      <c r="A239" s="148"/>
      <c r="B239" s="149"/>
      <c r="C239" s="150"/>
      <c r="D239" s="151"/>
      <c r="E239" s="152"/>
      <c r="F239" s="152"/>
      <c r="G239" s="26"/>
      <c r="H239" s="148"/>
      <c r="I239" s="149"/>
      <c r="J239" s="26"/>
      <c r="K239" s="26"/>
      <c r="L239" s="83"/>
      <c r="M239" s="28"/>
      <c r="N239" s="29"/>
      <c r="O239" s="73">
        <f t="shared" si="3"/>
        <v>0</v>
      </c>
      <c r="P239" s="26"/>
      <c r="Q239" s="54"/>
    </row>
    <row r="240" spans="1:17" ht="15.6" x14ac:dyDescent="0.25">
      <c r="A240" s="148"/>
      <c r="B240" s="149"/>
      <c r="C240" s="150"/>
      <c r="D240" s="151"/>
      <c r="E240" s="152"/>
      <c r="F240" s="152"/>
      <c r="G240" s="26"/>
      <c r="H240" s="148"/>
      <c r="I240" s="149"/>
      <c r="J240" s="26"/>
      <c r="K240" s="26"/>
      <c r="L240" s="83"/>
      <c r="M240" s="28"/>
      <c r="N240" s="29"/>
      <c r="O240" s="73">
        <f t="shared" si="3"/>
        <v>0</v>
      </c>
      <c r="P240" s="26"/>
      <c r="Q240" s="54"/>
    </row>
    <row r="241" spans="1:17" ht="15.6" x14ac:dyDescent="0.25">
      <c r="A241" s="148"/>
      <c r="B241" s="149"/>
      <c r="C241" s="150"/>
      <c r="D241" s="151"/>
      <c r="E241" s="152"/>
      <c r="F241" s="152"/>
      <c r="G241" s="26"/>
      <c r="H241" s="148"/>
      <c r="I241" s="149"/>
      <c r="J241" s="26"/>
      <c r="K241" s="26"/>
      <c r="L241" s="83"/>
      <c r="M241" s="28"/>
      <c r="N241" s="29"/>
      <c r="O241" s="73">
        <f t="shared" si="3"/>
        <v>0</v>
      </c>
      <c r="P241" s="26"/>
      <c r="Q241" s="54"/>
    </row>
    <row r="242" spans="1:17" ht="15.6" x14ac:dyDescent="0.25">
      <c r="A242" s="148"/>
      <c r="B242" s="149"/>
      <c r="C242" s="150"/>
      <c r="D242" s="151"/>
      <c r="E242" s="152"/>
      <c r="F242" s="152"/>
      <c r="G242" s="26"/>
      <c r="H242" s="148"/>
      <c r="I242" s="149"/>
      <c r="J242" s="26"/>
      <c r="K242" s="26"/>
      <c r="L242" s="83"/>
      <c r="M242" s="28"/>
      <c r="N242" s="29"/>
      <c r="O242" s="73">
        <f t="shared" si="3"/>
        <v>0</v>
      </c>
      <c r="P242" s="26"/>
      <c r="Q242" s="54"/>
    </row>
    <row r="243" spans="1:17" ht="15.6" x14ac:dyDescent="0.25">
      <c r="A243" s="148"/>
      <c r="B243" s="149"/>
      <c r="C243" s="150"/>
      <c r="D243" s="151"/>
      <c r="E243" s="152"/>
      <c r="F243" s="152"/>
      <c r="G243" s="26"/>
      <c r="H243" s="148"/>
      <c r="I243" s="149"/>
      <c r="J243" s="26"/>
      <c r="K243" s="26"/>
      <c r="L243" s="83"/>
      <c r="M243" s="28"/>
      <c r="N243" s="29"/>
      <c r="O243" s="73">
        <f t="shared" si="3"/>
        <v>0</v>
      </c>
      <c r="P243" s="26"/>
      <c r="Q243" s="54"/>
    </row>
    <row r="244" spans="1:17" ht="15.6" x14ac:dyDescent="0.25">
      <c r="A244" s="148"/>
      <c r="B244" s="149"/>
      <c r="C244" s="150"/>
      <c r="D244" s="151"/>
      <c r="E244" s="152"/>
      <c r="F244" s="152"/>
      <c r="G244" s="26"/>
      <c r="H244" s="148"/>
      <c r="I244" s="149"/>
      <c r="J244" s="26"/>
      <c r="K244" s="26"/>
      <c r="L244" s="83"/>
      <c r="M244" s="28"/>
      <c r="N244" s="29"/>
      <c r="O244" s="73">
        <f t="shared" si="3"/>
        <v>0</v>
      </c>
      <c r="P244" s="26"/>
      <c r="Q244" s="54"/>
    </row>
    <row r="245" spans="1:17" ht="15.6" x14ac:dyDescent="0.25">
      <c r="A245" s="148"/>
      <c r="B245" s="149"/>
      <c r="C245" s="150"/>
      <c r="D245" s="151"/>
      <c r="E245" s="152"/>
      <c r="F245" s="152"/>
      <c r="G245" s="26"/>
      <c r="H245" s="148"/>
      <c r="I245" s="149"/>
      <c r="J245" s="26"/>
      <c r="K245" s="26"/>
      <c r="L245" s="83"/>
      <c r="M245" s="28"/>
      <c r="N245" s="29"/>
      <c r="O245" s="73">
        <f t="shared" si="3"/>
        <v>0</v>
      </c>
      <c r="P245" s="26"/>
      <c r="Q245" s="54"/>
    </row>
    <row r="246" spans="1:17" ht="15.6" x14ac:dyDescent="0.25">
      <c r="A246" s="148"/>
      <c r="B246" s="149"/>
      <c r="C246" s="150"/>
      <c r="D246" s="151"/>
      <c r="E246" s="152"/>
      <c r="F246" s="152"/>
      <c r="G246" s="26"/>
      <c r="H246" s="148"/>
      <c r="I246" s="149"/>
      <c r="J246" s="26"/>
      <c r="K246" s="26"/>
      <c r="L246" s="83"/>
      <c r="M246" s="28"/>
      <c r="N246" s="29"/>
      <c r="O246" s="73">
        <f t="shared" si="3"/>
        <v>0</v>
      </c>
      <c r="P246" s="26"/>
      <c r="Q246" s="54"/>
    </row>
    <row r="247" spans="1:17" ht="15.6" x14ac:dyDescent="0.25">
      <c r="A247" s="148"/>
      <c r="B247" s="149"/>
      <c r="C247" s="150"/>
      <c r="D247" s="151"/>
      <c r="E247" s="152"/>
      <c r="F247" s="152"/>
      <c r="G247" s="26"/>
      <c r="H247" s="148"/>
      <c r="I247" s="149"/>
      <c r="J247" s="26"/>
      <c r="K247" s="26"/>
      <c r="L247" s="83"/>
      <c r="M247" s="28"/>
      <c r="N247" s="29"/>
      <c r="O247" s="73">
        <f t="shared" si="3"/>
        <v>0</v>
      </c>
      <c r="P247" s="26"/>
      <c r="Q247" s="54"/>
    </row>
    <row r="248" spans="1:17" ht="15.6" x14ac:dyDescent="0.25">
      <c r="A248" s="148"/>
      <c r="B248" s="149"/>
      <c r="C248" s="150"/>
      <c r="D248" s="151"/>
      <c r="E248" s="152"/>
      <c r="F248" s="152"/>
      <c r="G248" s="26"/>
      <c r="H248" s="148"/>
      <c r="I248" s="149"/>
      <c r="J248" s="26"/>
      <c r="K248" s="26"/>
      <c r="L248" s="83"/>
      <c r="M248" s="28"/>
      <c r="N248" s="29"/>
      <c r="O248" s="73">
        <f t="shared" si="3"/>
        <v>0</v>
      </c>
      <c r="P248" s="26"/>
      <c r="Q248" s="54"/>
    </row>
    <row r="249" spans="1:17" ht="15.6" x14ac:dyDescent="0.25">
      <c r="A249" s="148"/>
      <c r="B249" s="149"/>
      <c r="C249" s="150"/>
      <c r="D249" s="151"/>
      <c r="E249" s="152"/>
      <c r="F249" s="152"/>
      <c r="G249" s="26"/>
      <c r="H249" s="148"/>
      <c r="I249" s="149"/>
      <c r="J249" s="26"/>
      <c r="K249" s="26"/>
      <c r="L249" s="83"/>
      <c r="M249" s="28"/>
      <c r="N249" s="29"/>
      <c r="O249" s="73">
        <f t="shared" si="3"/>
        <v>0</v>
      </c>
      <c r="P249" s="26"/>
      <c r="Q249" s="54"/>
    </row>
    <row r="250" spans="1:17" ht="15.6" x14ac:dyDescent="0.25">
      <c r="A250" s="148"/>
      <c r="B250" s="149"/>
      <c r="C250" s="150"/>
      <c r="D250" s="151"/>
      <c r="E250" s="152"/>
      <c r="F250" s="152"/>
      <c r="G250" s="26"/>
      <c r="H250" s="148"/>
      <c r="I250" s="149"/>
      <c r="J250" s="26"/>
      <c r="K250" s="26"/>
      <c r="L250" s="83"/>
      <c r="M250" s="28"/>
      <c r="N250" s="29"/>
      <c r="O250" s="73">
        <f t="shared" si="3"/>
        <v>0</v>
      </c>
      <c r="P250" s="26"/>
      <c r="Q250" s="54"/>
    </row>
    <row r="251" spans="1:17" ht="15.6" x14ac:dyDescent="0.25">
      <c r="A251" s="148"/>
      <c r="B251" s="149"/>
      <c r="C251" s="150"/>
      <c r="D251" s="151"/>
      <c r="E251" s="152"/>
      <c r="F251" s="152"/>
      <c r="G251" s="26"/>
      <c r="H251" s="148"/>
      <c r="I251" s="149"/>
      <c r="J251" s="26"/>
      <c r="K251" s="26"/>
      <c r="L251" s="83"/>
      <c r="M251" s="28"/>
      <c r="N251" s="29"/>
      <c r="O251" s="73">
        <f t="shared" si="3"/>
        <v>0</v>
      </c>
      <c r="P251" s="26"/>
      <c r="Q251" s="54"/>
    </row>
    <row r="252" spans="1:17" ht="15.6" x14ac:dyDescent="0.25">
      <c r="A252" s="148"/>
      <c r="B252" s="149"/>
      <c r="C252" s="150"/>
      <c r="D252" s="151"/>
      <c r="E252" s="152"/>
      <c r="F252" s="152"/>
      <c r="G252" s="26"/>
      <c r="H252" s="148"/>
      <c r="I252" s="149"/>
      <c r="J252" s="26"/>
      <c r="K252" s="26"/>
      <c r="L252" s="83"/>
      <c r="M252" s="28"/>
      <c r="N252" s="29"/>
      <c r="O252" s="73">
        <f t="shared" si="3"/>
        <v>0</v>
      </c>
      <c r="P252" s="26"/>
      <c r="Q252" s="54"/>
    </row>
    <row r="253" spans="1:17" ht="15.6" x14ac:dyDescent="0.25">
      <c r="A253" s="148"/>
      <c r="B253" s="149"/>
      <c r="C253" s="150"/>
      <c r="D253" s="151"/>
      <c r="E253" s="152"/>
      <c r="F253" s="152"/>
      <c r="G253" s="26"/>
      <c r="H253" s="148"/>
      <c r="I253" s="149"/>
      <c r="J253" s="26"/>
      <c r="K253" s="26"/>
      <c r="L253" s="83"/>
      <c r="M253" s="28"/>
      <c r="N253" s="29"/>
      <c r="O253" s="73">
        <f t="shared" si="3"/>
        <v>0</v>
      </c>
      <c r="P253" s="26"/>
      <c r="Q253" s="54"/>
    </row>
    <row r="254" spans="1:17" ht="15.6" x14ac:dyDescent="0.25">
      <c r="A254" s="148"/>
      <c r="B254" s="149"/>
      <c r="C254" s="150"/>
      <c r="D254" s="151"/>
      <c r="E254" s="152"/>
      <c r="F254" s="152"/>
      <c r="G254" s="26"/>
      <c r="H254" s="148"/>
      <c r="I254" s="149"/>
      <c r="J254" s="26"/>
      <c r="K254" s="26"/>
      <c r="L254" s="83"/>
      <c r="M254" s="28"/>
      <c r="N254" s="29"/>
      <c r="O254" s="73">
        <f t="shared" si="3"/>
        <v>0</v>
      </c>
      <c r="P254" s="26"/>
      <c r="Q254" s="54"/>
    </row>
    <row r="255" spans="1:17" ht="15.6" x14ac:dyDescent="0.25">
      <c r="A255" s="148"/>
      <c r="B255" s="149"/>
      <c r="C255" s="150"/>
      <c r="D255" s="151"/>
      <c r="E255" s="152"/>
      <c r="F255" s="152"/>
      <c r="G255" s="26"/>
      <c r="H255" s="148"/>
      <c r="I255" s="149"/>
      <c r="J255" s="26"/>
      <c r="K255" s="26"/>
      <c r="L255" s="83"/>
      <c r="M255" s="28"/>
      <c r="N255" s="29"/>
      <c r="O255" s="73">
        <f t="shared" si="3"/>
        <v>0</v>
      </c>
      <c r="P255" s="26"/>
      <c r="Q255" s="54"/>
    </row>
    <row r="256" spans="1:17" ht="15.6" x14ac:dyDescent="0.25">
      <c r="A256" s="148"/>
      <c r="B256" s="149"/>
      <c r="C256" s="150"/>
      <c r="D256" s="151"/>
      <c r="E256" s="152"/>
      <c r="F256" s="152"/>
      <c r="G256" s="26"/>
      <c r="H256" s="148"/>
      <c r="I256" s="149"/>
      <c r="J256" s="26"/>
      <c r="K256" s="26"/>
      <c r="L256" s="83"/>
      <c r="M256" s="28"/>
      <c r="N256" s="29"/>
      <c r="O256" s="73">
        <f t="shared" si="3"/>
        <v>0</v>
      </c>
      <c r="P256" s="26"/>
      <c r="Q256" s="54"/>
    </row>
    <row r="257" spans="1:17" ht="15.6" x14ac:dyDescent="0.25">
      <c r="A257" s="148"/>
      <c r="B257" s="149"/>
      <c r="C257" s="150"/>
      <c r="D257" s="151"/>
      <c r="E257" s="152"/>
      <c r="F257" s="152"/>
      <c r="G257" s="26"/>
      <c r="H257" s="148"/>
      <c r="I257" s="149"/>
      <c r="J257" s="26"/>
      <c r="K257" s="26"/>
      <c r="L257" s="83"/>
      <c r="M257" s="28"/>
      <c r="N257" s="29"/>
      <c r="O257" s="73">
        <f t="shared" si="3"/>
        <v>0</v>
      </c>
      <c r="P257" s="26"/>
      <c r="Q257" s="54"/>
    </row>
    <row r="258" spans="1:17" ht="15.6" x14ac:dyDescent="0.25">
      <c r="A258" s="148"/>
      <c r="B258" s="149"/>
      <c r="C258" s="150"/>
      <c r="D258" s="151"/>
      <c r="E258" s="152"/>
      <c r="F258" s="152"/>
      <c r="G258" s="26"/>
      <c r="H258" s="148"/>
      <c r="I258" s="149"/>
      <c r="J258" s="26"/>
      <c r="K258" s="26"/>
      <c r="L258" s="83"/>
      <c r="M258" s="28"/>
      <c r="N258" s="29"/>
      <c r="O258" s="73">
        <f t="shared" si="3"/>
        <v>0</v>
      </c>
      <c r="P258" s="26"/>
      <c r="Q258" s="54"/>
    </row>
    <row r="259" spans="1:17" ht="15.6" x14ac:dyDescent="0.25">
      <c r="A259" s="148"/>
      <c r="B259" s="149"/>
      <c r="C259" s="150"/>
      <c r="D259" s="151"/>
      <c r="E259" s="152"/>
      <c r="F259" s="152"/>
      <c r="G259" s="26"/>
      <c r="H259" s="148"/>
      <c r="I259" s="149"/>
      <c r="J259" s="26"/>
      <c r="K259" s="26"/>
      <c r="L259" s="83"/>
      <c r="M259" s="28"/>
      <c r="N259" s="29"/>
      <c r="O259" s="73">
        <f t="shared" si="3"/>
        <v>0</v>
      </c>
      <c r="P259" s="26"/>
      <c r="Q259" s="54"/>
    </row>
    <row r="260" spans="1:17" ht="15.6" x14ac:dyDescent="0.25">
      <c r="A260" s="148"/>
      <c r="B260" s="149"/>
      <c r="C260" s="150"/>
      <c r="D260" s="151"/>
      <c r="E260" s="152"/>
      <c r="F260" s="152"/>
      <c r="G260" s="26"/>
      <c r="H260" s="148"/>
      <c r="I260" s="149"/>
      <c r="J260" s="26"/>
      <c r="K260" s="26"/>
      <c r="L260" s="83"/>
      <c r="M260" s="28"/>
      <c r="N260" s="29"/>
      <c r="O260" s="73">
        <f t="shared" ref="O260:O323" si="4">$M260*$N260</f>
        <v>0</v>
      </c>
      <c r="P260" s="26"/>
      <c r="Q260" s="54"/>
    </row>
    <row r="261" spans="1:17" ht="15.6" x14ac:dyDescent="0.25">
      <c r="A261" s="148"/>
      <c r="B261" s="149"/>
      <c r="C261" s="150"/>
      <c r="D261" s="151"/>
      <c r="E261" s="152"/>
      <c r="F261" s="152"/>
      <c r="G261" s="26"/>
      <c r="H261" s="148"/>
      <c r="I261" s="149"/>
      <c r="J261" s="26"/>
      <c r="K261" s="26"/>
      <c r="L261" s="83"/>
      <c r="M261" s="28"/>
      <c r="N261" s="29"/>
      <c r="O261" s="73">
        <f t="shared" si="4"/>
        <v>0</v>
      </c>
      <c r="P261" s="26"/>
      <c r="Q261" s="54"/>
    </row>
    <row r="262" spans="1:17" ht="15.6" x14ac:dyDescent="0.25">
      <c r="A262" s="148"/>
      <c r="B262" s="149"/>
      <c r="C262" s="150"/>
      <c r="D262" s="151"/>
      <c r="E262" s="152"/>
      <c r="F262" s="152"/>
      <c r="G262" s="26"/>
      <c r="H262" s="148"/>
      <c r="I262" s="149"/>
      <c r="J262" s="26"/>
      <c r="K262" s="26"/>
      <c r="L262" s="83"/>
      <c r="M262" s="28"/>
      <c r="N262" s="29"/>
      <c r="O262" s="73">
        <f t="shared" si="4"/>
        <v>0</v>
      </c>
      <c r="P262" s="26"/>
      <c r="Q262" s="54"/>
    </row>
    <row r="263" spans="1:17" ht="15.6" x14ac:dyDescent="0.25">
      <c r="A263" s="148"/>
      <c r="B263" s="149"/>
      <c r="C263" s="150"/>
      <c r="D263" s="151"/>
      <c r="E263" s="152"/>
      <c r="F263" s="152"/>
      <c r="G263" s="26"/>
      <c r="H263" s="148"/>
      <c r="I263" s="149"/>
      <c r="J263" s="26"/>
      <c r="K263" s="26"/>
      <c r="L263" s="83"/>
      <c r="M263" s="28"/>
      <c r="N263" s="29"/>
      <c r="O263" s="73">
        <f t="shared" si="4"/>
        <v>0</v>
      </c>
      <c r="P263" s="26"/>
      <c r="Q263" s="54"/>
    </row>
    <row r="264" spans="1:17" ht="15.6" x14ac:dyDescent="0.25">
      <c r="A264" s="148"/>
      <c r="B264" s="149"/>
      <c r="C264" s="150"/>
      <c r="D264" s="151"/>
      <c r="E264" s="152"/>
      <c r="F264" s="152"/>
      <c r="G264" s="26"/>
      <c r="H264" s="148"/>
      <c r="I264" s="149"/>
      <c r="J264" s="26"/>
      <c r="K264" s="26"/>
      <c r="L264" s="83"/>
      <c r="M264" s="28"/>
      <c r="N264" s="29"/>
      <c r="O264" s="73">
        <f t="shared" si="4"/>
        <v>0</v>
      </c>
      <c r="P264" s="26"/>
      <c r="Q264" s="54"/>
    </row>
    <row r="265" spans="1:17" ht="15.6" x14ac:dyDescent="0.25">
      <c r="A265" s="148"/>
      <c r="B265" s="149"/>
      <c r="C265" s="150"/>
      <c r="D265" s="151"/>
      <c r="E265" s="152"/>
      <c r="F265" s="152"/>
      <c r="G265" s="26"/>
      <c r="H265" s="148"/>
      <c r="I265" s="149"/>
      <c r="J265" s="26"/>
      <c r="K265" s="26"/>
      <c r="L265" s="83"/>
      <c r="M265" s="28"/>
      <c r="N265" s="29"/>
      <c r="O265" s="73">
        <f t="shared" si="4"/>
        <v>0</v>
      </c>
      <c r="P265" s="26"/>
      <c r="Q265" s="54"/>
    </row>
    <row r="266" spans="1:17" ht="15.6" x14ac:dyDescent="0.25">
      <c r="A266" s="148"/>
      <c r="B266" s="149"/>
      <c r="C266" s="150"/>
      <c r="D266" s="151"/>
      <c r="E266" s="152"/>
      <c r="F266" s="152"/>
      <c r="G266" s="26"/>
      <c r="H266" s="148"/>
      <c r="I266" s="149"/>
      <c r="J266" s="26"/>
      <c r="K266" s="26"/>
      <c r="L266" s="83"/>
      <c r="M266" s="28"/>
      <c r="N266" s="29"/>
      <c r="O266" s="73">
        <f t="shared" si="4"/>
        <v>0</v>
      </c>
      <c r="P266" s="26"/>
      <c r="Q266" s="54"/>
    </row>
    <row r="267" spans="1:17" ht="15.6" x14ac:dyDescent="0.25">
      <c r="A267" s="148"/>
      <c r="B267" s="149"/>
      <c r="C267" s="150"/>
      <c r="D267" s="151"/>
      <c r="E267" s="152"/>
      <c r="F267" s="152"/>
      <c r="G267" s="26"/>
      <c r="H267" s="148"/>
      <c r="I267" s="149"/>
      <c r="J267" s="26"/>
      <c r="K267" s="26"/>
      <c r="L267" s="83"/>
      <c r="M267" s="28"/>
      <c r="N267" s="29"/>
      <c r="O267" s="73">
        <f t="shared" si="4"/>
        <v>0</v>
      </c>
      <c r="P267" s="26"/>
      <c r="Q267" s="54"/>
    </row>
    <row r="268" spans="1:17" ht="15.6" x14ac:dyDescent="0.25">
      <c r="A268" s="148"/>
      <c r="B268" s="149"/>
      <c r="C268" s="150"/>
      <c r="D268" s="151"/>
      <c r="E268" s="152"/>
      <c r="F268" s="152"/>
      <c r="G268" s="26"/>
      <c r="H268" s="148"/>
      <c r="I268" s="149"/>
      <c r="J268" s="26"/>
      <c r="K268" s="26"/>
      <c r="L268" s="83"/>
      <c r="M268" s="28"/>
      <c r="N268" s="29"/>
      <c r="O268" s="73">
        <f t="shared" si="4"/>
        <v>0</v>
      </c>
      <c r="P268" s="26"/>
      <c r="Q268" s="54"/>
    </row>
    <row r="269" spans="1:17" ht="15.6" x14ac:dyDescent="0.25">
      <c r="A269" s="148"/>
      <c r="B269" s="149"/>
      <c r="C269" s="150"/>
      <c r="D269" s="151"/>
      <c r="E269" s="152"/>
      <c r="F269" s="152"/>
      <c r="G269" s="26"/>
      <c r="H269" s="148"/>
      <c r="I269" s="149"/>
      <c r="J269" s="26"/>
      <c r="K269" s="26"/>
      <c r="L269" s="83"/>
      <c r="M269" s="28"/>
      <c r="N269" s="29"/>
      <c r="O269" s="73">
        <f t="shared" si="4"/>
        <v>0</v>
      </c>
      <c r="P269" s="26"/>
      <c r="Q269" s="54"/>
    </row>
    <row r="270" spans="1:17" ht="15.6" x14ac:dyDescent="0.25">
      <c r="A270" s="148"/>
      <c r="B270" s="149"/>
      <c r="C270" s="150"/>
      <c r="D270" s="151"/>
      <c r="E270" s="152"/>
      <c r="F270" s="152"/>
      <c r="G270" s="26"/>
      <c r="H270" s="148"/>
      <c r="I270" s="149"/>
      <c r="J270" s="26"/>
      <c r="K270" s="26"/>
      <c r="L270" s="83"/>
      <c r="M270" s="28"/>
      <c r="N270" s="29"/>
      <c r="O270" s="73">
        <f t="shared" si="4"/>
        <v>0</v>
      </c>
      <c r="P270" s="26"/>
      <c r="Q270" s="54"/>
    </row>
    <row r="271" spans="1:17" ht="15.6" x14ac:dyDescent="0.25">
      <c r="A271" s="148"/>
      <c r="B271" s="149"/>
      <c r="C271" s="150"/>
      <c r="D271" s="151"/>
      <c r="E271" s="152"/>
      <c r="F271" s="152"/>
      <c r="G271" s="26"/>
      <c r="H271" s="148"/>
      <c r="I271" s="149"/>
      <c r="J271" s="26"/>
      <c r="K271" s="26"/>
      <c r="L271" s="83"/>
      <c r="M271" s="28"/>
      <c r="N271" s="29"/>
      <c r="O271" s="73">
        <f t="shared" si="4"/>
        <v>0</v>
      </c>
      <c r="P271" s="26"/>
      <c r="Q271" s="54"/>
    </row>
    <row r="272" spans="1:17" ht="15.6" x14ac:dyDescent="0.25">
      <c r="A272" s="148"/>
      <c r="B272" s="149"/>
      <c r="C272" s="150"/>
      <c r="D272" s="151"/>
      <c r="E272" s="152"/>
      <c r="F272" s="152"/>
      <c r="G272" s="26"/>
      <c r="H272" s="148"/>
      <c r="I272" s="149"/>
      <c r="J272" s="26"/>
      <c r="K272" s="26"/>
      <c r="L272" s="83"/>
      <c r="M272" s="28"/>
      <c r="N272" s="29"/>
      <c r="O272" s="73">
        <f t="shared" si="4"/>
        <v>0</v>
      </c>
      <c r="P272" s="26"/>
      <c r="Q272" s="54"/>
    </row>
    <row r="273" spans="1:17" ht="15.6" x14ac:dyDescent="0.25">
      <c r="A273" s="148"/>
      <c r="B273" s="149"/>
      <c r="C273" s="150"/>
      <c r="D273" s="151"/>
      <c r="E273" s="152"/>
      <c r="F273" s="152"/>
      <c r="G273" s="26"/>
      <c r="H273" s="148"/>
      <c r="I273" s="149"/>
      <c r="J273" s="26"/>
      <c r="K273" s="26"/>
      <c r="L273" s="83"/>
      <c r="M273" s="28"/>
      <c r="N273" s="29"/>
      <c r="O273" s="73">
        <f t="shared" si="4"/>
        <v>0</v>
      </c>
      <c r="P273" s="26"/>
      <c r="Q273" s="54"/>
    </row>
    <row r="274" spans="1:17" ht="15.6" x14ac:dyDescent="0.25">
      <c r="A274" s="148"/>
      <c r="B274" s="149"/>
      <c r="C274" s="150"/>
      <c r="D274" s="151"/>
      <c r="E274" s="152"/>
      <c r="F274" s="152"/>
      <c r="G274" s="26"/>
      <c r="H274" s="148"/>
      <c r="I274" s="149"/>
      <c r="J274" s="26"/>
      <c r="K274" s="26"/>
      <c r="L274" s="83"/>
      <c r="M274" s="28"/>
      <c r="N274" s="29"/>
      <c r="O274" s="73">
        <f t="shared" si="4"/>
        <v>0</v>
      </c>
      <c r="P274" s="26"/>
      <c r="Q274" s="54"/>
    </row>
    <row r="275" spans="1:17" ht="15.6" x14ac:dyDescent="0.25">
      <c r="A275" s="148"/>
      <c r="B275" s="149"/>
      <c r="C275" s="150"/>
      <c r="D275" s="151"/>
      <c r="E275" s="152"/>
      <c r="F275" s="152"/>
      <c r="G275" s="26"/>
      <c r="H275" s="148"/>
      <c r="I275" s="149"/>
      <c r="J275" s="26"/>
      <c r="K275" s="26"/>
      <c r="L275" s="83"/>
      <c r="M275" s="28"/>
      <c r="N275" s="29"/>
      <c r="O275" s="73">
        <f t="shared" si="4"/>
        <v>0</v>
      </c>
      <c r="P275" s="26"/>
      <c r="Q275" s="54"/>
    </row>
    <row r="276" spans="1:17" ht="15.6" x14ac:dyDescent="0.25">
      <c r="A276" s="148"/>
      <c r="B276" s="149"/>
      <c r="C276" s="150"/>
      <c r="D276" s="151"/>
      <c r="E276" s="152"/>
      <c r="F276" s="152"/>
      <c r="G276" s="26"/>
      <c r="H276" s="148"/>
      <c r="I276" s="149"/>
      <c r="J276" s="26"/>
      <c r="K276" s="26"/>
      <c r="L276" s="83"/>
      <c r="M276" s="28"/>
      <c r="N276" s="29"/>
      <c r="O276" s="73">
        <f t="shared" si="4"/>
        <v>0</v>
      </c>
      <c r="P276" s="26"/>
      <c r="Q276" s="54"/>
    </row>
    <row r="277" spans="1:17" ht="15.6" x14ac:dyDescent="0.25">
      <c r="A277" s="148"/>
      <c r="B277" s="149"/>
      <c r="C277" s="150"/>
      <c r="D277" s="151"/>
      <c r="E277" s="152"/>
      <c r="F277" s="152"/>
      <c r="G277" s="26"/>
      <c r="H277" s="148"/>
      <c r="I277" s="149"/>
      <c r="J277" s="26"/>
      <c r="K277" s="26"/>
      <c r="L277" s="83"/>
      <c r="M277" s="28"/>
      <c r="N277" s="29"/>
      <c r="O277" s="73">
        <f t="shared" si="4"/>
        <v>0</v>
      </c>
      <c r="P277" s="26"/>
      <c r="Q277" s="54"/>
    </row>
    <row r="278" spans="1:17" ht="15.6" x14ac:dyDescent="0.25">
      <c r="A278" s="148"/>
      <c r="B278" s="149"/>
      <c r="C278" s="150"/>
      <c r="D278" s="151"/>
      <c r="E278" s="152"/>
      <c r="F278" s="152"/>
      <c r="G278" s="26"/>
      <c r="H278" s="148"/>
      <c r="I278" s="149"/>
      <c r="J278" s="26"/>
      <c r="K278" s="26"/>
      <c r="L278" s="83"/>
      <c r="M278" s="28"/>
      <c r="N278" s="29"/>
      <c r="O278" s="73">
        <f t="shared" si="4"/>
        <v>0</v>
      </c>
      <c r="P278" s="26"/>
      <c r="Q278" s="54"/>
    </row>
    <row r="279" spans="1:17" ht="15.6" x14ac:dyDescent="0.25">
      <c r="A279" s="148"/>
      <c r="B279" s="149"/>
      <c r="C279" s="150"/>
      <c r="D279" s="151"/>
      <c r="E279" s="152"/>
      <c r="F279" s="152"/>
      <c r="G279" s="26"/>
      <c r="H279" s="148"/>
      <c r="I279" s="149"/>
      <c r="J279" s="26"/>
      <c r="K279" s="26"/>
      <c r="L279" s="83"/>
      <c r="M279" s="28"/>
      <c r="N279" s="29"/>
      <c r="O279" s="73">
        <f t="shared" si="4"/>
        <v>0</v>
      </c>
      <c r="P279" s="26"/>
      <c r="Q279" s="54"/>
    </row>
    <row r="280" spans="1:17" ht="15.6" x14ac:dyDescent="0.25">
      <c r="A280" s="148"/>
      <c r="B280" s="149"/>
      <c r="C280" s="150"/>
      <c r="D280" s="151"/>
      <c r="E280" s="152"/>
      <c r="F280" s="152"/>
      <c r="G280" s="26"/>
      <c r="H280" s="148"/>
      <c r="I280" s="149"/>
      <c r="J280" s="26"/>
      <c r="K280" s="26"/>
      <c r="L280" s="83"/>
      <c r="M280" s="28"/>
      <c r="N280" s="29"/>
      <c r="O280" s="73">
        <f t="shared" si="4"/>
        <v>0</v>
      </c>
      <c r="P280" s="26"/>
      <c r="Q280" s="54"/>
    </row>
    <row r="281" spans="1:17" ht="15.6" x14ac:dyDescent="0.25">
      <c r="A281" s="148"/>
      <c r="B281" s="149"/>
      <c r="C281" s="150"/>
      <c r="D281" s="151"/>
      <c r="E281" s="152"/>
      <c r="F281" s="152"/>
      <c r="G281" s="26"/>
      <c r="H281" s="148"/>
      <c r="I281" s="149"/>
      <c r="J281" s="26"/>
      <c r="K281" s="26"/>
      <c r="L281" s="83"/>
      <c r="M281" s="28"/>
      <c r="N281" s="29"/>
      <c r="O281" s="73">
        <f t="shared" si="4"/>
        <v>0</v>
      </c>
      <c r="P281" s="26"/>
      <c r="Q281" s="54"/>
    </row>
    <row r="282" spans="1:17" ht="15.6" x14ac:dyDescent="0.25">
      <c r="A282" s="148"/>
      <c r="B282" s="149"/>
      <c r="C282" s="150"/>
      <c r="D282" s="151"/>
      <c r="E282" s="152"/>
      <c r="F282" s="152"/>
      <c r="G282" s="26"/>
      <c r="H282" s="148"/>
      <c r="I282" s="149"/>
      <c r="J282" s="26"/>
      <c r="K282" s="26"/>
      <c r="L282" s="83"/>
      <c r="M282" s="28"/>
      <c r="N282" s="29"/>
      <c r="O282" s="73">
        <f t="shared" si="4"/>
        <v>0</v>
      </c>
      <c r="P282" s="26"/>
      <c r="Q282" s="54"/>
    </row>
    <row r="283" spans="1:17" ht="15.6" x14ac:dyDescent="0.25">
      <c r="A283" s="148"/>
      <c r="B283" s="149"/>
      <c r="C283" s="150"/>
      <c r="D283" s="151"/>
      <c r="E283" s="152"/>
      <c r="F283" s="152"/>
      <c r="G283" s="26"/>
      <c r="H283" s="148"/>
      <c r="I283" s="149"/>
      <c r="J283" s="26"/>
      <c r="K283" s="26"/>
      <c r="L283" s="83"/>
      <c r="M283" s="28"/>
      <c r="N283" s="29"/>
      <c r="O283" s="73">
        <f t="shared" si="4"/>
        <v>0</v>
      </c>
      <c r="P283" s="26"/>
      <c r="Q283" s="54"/>
    </row>
    <row r="284" spans="1:17" ht="15.6" x14ac:dyDescent="0.25">
      <c r="A284" s="148"/>
      <c r="B284" s="149"/>
      <c r="C284" s="150"/>
      <c r="D284" s="151"/>
      <c r="E284" s="152"/>
      <c r="F284" s="152"/>
      <c r="G284" s="26"/>
      <c r="H284" s="148"/>
      <c r="I284" s="149"/>
      <c r="J284" s="26"/>
      <c r="K284" s="26"/>
      <c r="L284" s="83"/>
      <c r="M284" s="28"/>
      <c r="N284" s="29"/>
      <c r="O284" s="73">
        <f t="shared" si="4"/>
        <v>0</v>
      </c>
      <c r="P284" s="26"/>
      <c r="Q284" s="54"/>
    </row>
    <row r="285" spans="1:17" ht="15.6" x14ac:dyDescent="0.25">
      <c r="A285" s="148"/>
      <c r="B285" s="149"/>
      <c r="C285" s="150"/>
      <c r="D285" s="151"/>
      <c r="E285" s="152"/>
      <c r="F285" s="152"/>
      <c r="G285" s="26"/>
      <c r="H285" s="148"/>
      <c r="I285" s="149"/>
      <c r="J285" s="26"/>
      <c r="K285" s="26"/>
      <c r="L285" s="83"/>
      <c r="M285" s="28"/>
      <c r="N285" s="29"/>
      <c r="O285" s="73">
        <f t="shared" si="4"/>
        <v>0</v>
      </c>
      <c r="P285" s="26"/>
      <c r="Q285" s="54"/>
    </row>
    <row r="286" spans="1:17" ht="15.6" x14ac:dyDescent="0.25">
      <c r="A286" s="148"/>
      <c r="B286" s="149"/>
      <c r="C286" s="150"/>
      <c r="D286" s="151"/>
      <c r="E286" s="152"/>
      <c r="F286" s="152"/>
      <c r="G286" s="26"/>
      <c r="H286" s="148"/>
      <c r="I286" s="149"/>
      <c r="J286" s="26"/>
      <c r="K286" s="26"/>
      <c r="L286" s="83"/>
      <c r="M286" s="28"/>
      <c r="N286" s="29"/>
      <c r="O286" s="73">
        <f t="shared" si="4"/>
        <v>0</v>
      </c>
      <c r="P286" s="26"/>
      <c r="Q286" s="54"/>
    </row>
    <row r="287" spans="1:17" ht="15.6" x14ac:dyDescent="0.25">
      <c r="A287" s="148"/>
      <c r="B287" s="149"/>
      <c r="C287" s="150"/>
      <c r="D287" s="151"/>
      <c r="E287" s="152"/>
      <c r="F287" s="152"/>
      <c r="G287" s="26"/>
      <c r="H287" s="148"/>
      <c r="I287" s="149"/>
      <c r="J287" s="26"/>
      <c r="K287" s="26"/>
      <c r="L287" s="83"/>
      <c r="M287" s="28"/>
      <c r="N287" s="29"/>
      <c r="O287" s="73">
        <f t="shared" si="4"/>
        <v>0</v>
      </c>
      <c r="P287" s="26"/>
      <c r="Q287" s="54"/>
    </row>
    <row r="288" spans="1:17" ht="15.6" x14ac:dyDescent="0.25">
      <c r="A288" s="148"/>
      <c r="B288" s="149"/>
      <c r="C288" s="150"/>
      <c r="D288" s="151"/>
      <c r="E288" s="152"/>
      <c r="F288" s="152"/>
      <c r="G288" s="26"/>
      <c r="H288" s="148"/>
      <c r="I288" s="149"/>
      <c r="J288" s="26"/>
      <c r="K288" s="26"/>
      <c r="L288" s="83"/>
      <c r="M288" s="28"/>
      <c r="N288" s="29"/>
      <c r="O288" s="73">
        <f t="shared" si="4"/>
        <v>0</v>
      </c>
      <c r="P288" s="26"/>
      <c r="Q288" s="54"/>
    </row>
    <row r="289" spans="1:17" ht="15.6" x14ac:dyDescent="0.25">
      <c r="A289" s="148"/>
      <c r="B289" s="149"/>
      <c r="C289" s="150"/>
      <c r="D289" s="151"/>
      <c r="E289" s="152"/>
      <c r="F289" s="152"/>
      <c r="G289" s="26"/>
      <c r="H289" s="148"/>
      <c r="I289" s="149"/>
      <c r="J289" s="26"/>
      <c r="K289" s="26"/>
      <c r="L289" s="83"/>
      <c r="M289" s="28"/>
      <c r="N289" s="29"/>
      <c r="O289" s="73">
        <f t="shared" si="4"/>
        <v>0</v>
      </c>
      <c r="P289" s="26"/>
      <c r="Q289" s="54"/>
    </row>
    <row r="290" spans="1:17" ht="15.6" x14ac:dyDescent="0.25">
      <c r="A290" s="148"/>
      <c r="B290" s="149"/>
      <c r="C290" s="150"/>
      <c r="D290" s="151"/>
      <c r="E290" s="152"/>
      <c r="F290" s="152"/>
      <c r="G290" s="26"/>
      <c r="H290" s="148"/>
      <c r="I290" s="149"/>
      <c r="J290" s="26"/>
      <c r="K290" s="26"/>
      <c r="L290" s="83"/>
      <c r="M290" s="28"/>
      <c r="N290" s="29"/>
      <c r="O290" s="73">
        <f t="shared" si="4"/>
        <v>0</v>
      </c>
      <c r="P290" s="26"/>
      <c r="Q290" s="54"/>
    </row>
    <row r="291" spans="1:17" ht="15.6" x14ac:dyDescent="0.25">
      <c r="A291" s="148"/>
      <c r="B291" s="149"/>
      <c r="C291" s="150"/>
      <c r="D291" s="151"/>
      <c r="E291" s="152"/>
      <c r="F291" s="152"/>
      <c r="G291" s="26"/>
      <c r="H291" s="148"/>
      <c r="I291" s="149"/>
      <c r="J291" s="26"/>
      <c r="K291" s="26"/>
      <c r="L291" s="83"/>
      <c r="M291" s="28"/>
      <c r="N291" s="29"/>
      <c r="O291" s="73">
        <f t="shared" si="4"/>
        <v>0</v>
      </c>
      <c r="P291" s="26"/>
      <c r="Q291" s="54"/>
    </row>
    <row r="292" spans="1:17" ht="15.6" x14ac:dyDescent="0.25">
      <c r="A292" s="148"/>
      <c r="B292" s="149"/>
      <c r="C292" s="150"/>
      <c r="D292" s="151"/>
      <c r="E292" s="152"/>
      <c r="F292" s="152"/>
      <c r="G292" s="26"/>
      <c r="H292" s="148"/>
      <c r="I292" s="149"/>
      <c r="J292" s="26"/>
      <c r="K292" s="26"/>
      <c r="L292" s="83"/>
      <c r="M292" s="28"/>
      <c r="N292" s="29"/>
      <c r="O292" s="73">
        <f t="shared" si="4"/>
        <v>0</v>
      </c>
      <c r="P292" s="26"/>
      <c r="Q292" s="54"/>
    </row>
    <row r="293" spans="1:17" ht="15.6" x14ac:dyDescent="0.25">
      <c r="A293" s="148"/>
      <c r="B293" s="149"/>
      <c r="C293" s="150"/>
      <c r="D293" s="151"/>
      <c r="E293" s="152"/>
      <c r="F293" s="152"/>
      <c r="G293" s="26"/>
      <c r="H293" s="148"/>
      <c r="I293" s="149"/>
      <c r="J293" s="26"/>
      <c r="K293" s="26"/>
      <c r="L293" s="83"/>
      <c r="M293" s="28"/>
      <c r="N293" s="29"/>
      <c r="O293" s="73">
        <f t="shared" si="4"/>
        <v>0</v>
      </c>
      <c r="P293" s="26"/>
      <c r="Q293" s="54"/>
    </row>
    <row r="294" spans="1:17" ht="15.6" x14ac:dyDescent="0.25">
      <c r="A294" s="148"/>
      <c r="B294" s="149"/>
      <c r="C294" s="150"/>
      <c r="D294" s="151"/>
      <c r="E294" s="152"/>
      <c r="F294" s="152"/>
      <c r="G294" s="26"/>
      <c r="H294" s="148"/>
      <c r="I294" s="149"/>
      <c r="J294" s="26"/>
      <c r="K294" s="26"/>
      <c r="L294" s="83"/>
      <c r="M294" s="28"/>
      <c r="N294" s="29"/>
      <c r="O294" s="73">
        <f t="shared" si="4"/>
        <v>0</v>
      </c>
      <c r="P294" s="26"/>
      <c r="Q294" s="54"/>
    </row>
    <row r="295" spans="1:17" ht="15.6" x14ac:dyDescent="0.25">
      <c r="A295" s="148"/>
      <c r="B295" s="149"/>
      <c r="C295" s="150"/>
      <c r="D295" s="151"/>
      <c r="E295" s="152"/>
      <c r="F295" s="152"/>
      <c r="G295" s="26"/>
      <c r="H295" s="148"/>
      <c r="I295" s="149"/>
      <c r="J295" s="26"/>
      <c r="K295" s="26"/>
      <c r="L295" s="83"/>
      <c r="M295" s="28"/>
      <c r="N295" s="29"/>
      <c r="O295" s="73">
        <f t="shared" si="4"/>
        <v>0</v>
      </c>
      <c r="P295" s="26"/>
      <c r="Q295" s="54"/>
    </row>
    <row r="296" spans="1:17" ht="15.6" x14ac:dyDescent="0.25">
      <c r="A296" s="148"/>
      <c r="B296" s="149"/>
      <c r="C296" s="150"/>
      <c r="D296" s="151"/>
      <c r="E296" s="152"/>
      <c r="F296" s="152"/>
      <c r="G296" s="26"/>
      <c r="H296" s="148"/>
      <c r="I296" s="149"/>
      <c r="J296" s="26"/>
      <c r="K296" s="26"/>
      <c r="L296" s="83"/>
      <c r="M296" s="28"/>
      <c r="N296" s="29"/>
      <c r="O296" s="73">
        <f t="shared" si="4"/>
        <v>0</v>
      </c>
      <c r="P296" s="26"/>
      <c r="Q296" s="54"/>
    </row>
    <row r="297" spans="1:17" ht="15.6" x14ac:dyDescent="0.25">
      <c r="A297" s="148"/>
      <c r="B297" s="149"/>
      <c r="C297" s="150"/>
      <c r="D297" s="151"/>
      <c r="E297" s="152"/>
      <c r="F297" s="152"/>
      <c r="G297" s="26"/>
      <c r="H297" s="148"/>
      <c r="I297" s="149"/>
      <c r="J297" s="26"/>
      <c r="K297" s="26"/>
      <c r="L297" s="83"/>
      <c r="M297" s="28"/>
      <c r="N297" s="29"/>
      <c r="O297" s="73">
        <f t="shared" si="4"/>
        <v>0</v>
      </c>
      <c r="P297" s="26"/>
      <c r="Q297" s="54"/>
    </row>
    <row r="298" spans="1:17" ht="15.6" x14ac:dyDescent="0.25">
      <c r="A298" s="148"/>
      <c r="B298" s="149"/>
      <c r="C298" s="150"/>
      <c r="D298" s="151"/>
      <c r="E298" s="152"/>
      <c r="F298" s="152"/>
      <c r="G298" s="26"/>
      <c r="H298" s="148"/>
      <c r="I298" s="149"/>
      <c r="J298" s="26"/>
      <c r="K298" s="26"/>
      <c r="L298" s="83"/>
      <c r="M298" s="28"/>
      <c r="N298" s="29"/>
      <c r="O298" s="73">
        <f t="shared" si="4"/>
        <v>0</v>
      </c>
      <c r="P298" s="26"/>
      <c r="Q298" s="54"/>
    </row>
    <row r="299" spans="1:17" ht="15.6" x14ac:dyDescent="0.25">
      <c r="A299" s="148"/>
      <c r="B299" s="149"/>
      <c r="C299" s="150"/>
      <c r="D299" s="151"/>
      <c r="E299" s="152"/>
      <c r="F299" s="152"/>
      <c r="G299" s="26"/>
      <c r="H299" s="148"/>
      <c r="I299" s="149"/>
      <c r="J299" s="26"/>
      <c r="K299" s="26"/>
      <c r="L299" s="83"/>
      <c r="M299" s="28"/>
      <c r="N299" s="29"/>
      <c r="O299" s="73">
        <f t="shared" si="4"/>
        <v>0</v>
      </c>
      <c r="P299" s="26"/>
      <c r="Q299" s="54"/>
    </row>
    <row r="300" spans="1:17" ht="15.6" x14ac:dyDescent="0.25">
      <c r="A300" s="148"/>
      <c r="B300" s="149"/>
      <c r="C300" s="150"/>
      <c r="D300" s="151"/>
      <c r="E300" s="152"/>
      <c r="F300" s="152"/>
      <c r="G300" s="26"/>
      <c r="H300" s="148"/>
      <c r="I300" s="149"/>
      <c r="J300" s="26"/>
      <c r="K300" s="26"/>
      <c r="L300" s="83"/>
      <c r="M300" s="28"/>
      <c r="N300" s="29"/>
      <c r="O300" s="73">
        <f t="shared" si="4"/>
        <v>0</v>
      </c>
      <c r="P300" s="26"/>
      <c r="Q300" s="54"/>
    </row>
    <row r="301" spans="1:17" ht="15.6" x14ac:dyDescent="0.25">
      <c r="A301" s="148"/>
      <c r="B301" s="149"/>
      <c r="C301" s="150"/>
      <c r="D301" s="151"/>
      <c r="E301" s="152"/>
      <c r="F301" s="152"/>
      <c r="G301" s="26"/>
      <c r="H301" s="148"/>
      <c r="I301" s="149"/>
      <c r="J301" s="26"/>
      <c r="K301" s="26"/>
      <c r="L301" s="83"/>
      <c r="M301" s="28"/>
      <c r="N301" s="29"/>
      <c r="O301" s="73">
        <f t="shared" si="4"/>
        <v>0</v>
      </c>
      <c r="P301" s="26"/>
      <c r="Q301" s="54"/>
    </row>
    <row r="302" spans="1:17" ht="15.6" x14ac:dyDescent="0.25">
      <c r="A302" s="148"/>
      <c r="B302" s="149"/>
      <c r="C302" s="150"/>
      <c r="D302" s="151"/>
      <c r="E302" s="152"/>
      <c r="F302" s="152"/>
      <c r="G302" s="26"/>
      <c r="H302" s="148"/>
      <c r="I302" s="149"/>
      <c r="J302" s="26"/>
      <c r="K302" s="26"/>
      <c r="L302" s="83"/>
      <c r="M302" s="28"/>
      <c r="N302" s="29"/>
      <c r="O302" s="73">
        <f t="shared" si="4"/>
        <v>0</v>
      </c>
      <c r="P302" s="26"/>
      <c r="Q302" s="54"/>
    </row>
    <row r="303" spans="1:17" ht="15.6" x14ac:dyDescent="0.25">
      <c r="A303" s="148"/>
      <c r="B303" s="149"/>
      <c r="C303" s="150"/>
      <c r="D303" s="151"/>
      <c r="E303" s="152"/>
      <c r="F303" s="152"/>
      <c r="G303" s="26"/>
      <c r="H303" s="148"/>
      <c r="I303" s="149"/>
      <c r="J303" s="26"/>
      <c r="K303" s="26"/>
      <c r="L303" s="83"/>
      <c r="M303" s="28"/>
      <c r="N303" s="29"/>
      <c r="O303" s="73">
        <f t="shared" si="4"/>
        <v>0</v>
      </c>
      <c r="P303" s="26"/>
      <c r="Q303" s="54"/>
    </row>
    <row r="304" spans="1:17" ht="15.6" x14ac:dyDescent="0.25">
      <c r="A304" s="148"/>
      <c r="B304" s="149"/>
      <c r="C304" s="150"/>
      <c r="D304" s="151"/>
      <c r="E304" s="152"/>
      <c r="F304" s="152"/>
      <c r="G304" s="26"/>
      <c r="H304" s="148"/>
      <c r="I304" s="149"/>
      <c r="J304" s="26"/>
      <c r="K304" s="26"/>
      <c r="L304" s="83"/>
      <c r="M304" s="28"/>
      <c r="N304" s="29"/>
      <c r="O304" s="73">
        <f t="shared" si="4"/>
        <v>0</v>
      </c>
      <c r="P304" s="26"/>
      <c r="Q304" s="54"/>
    </row>
    <row r="305" spans="1:17" ht="15.6" x14ac:dyDescent="0.25">
      <c r="A305" s="148"/>
      <c r="B305" s="149"/>
      <c r="C305" s="150"/>
      <c r="D305" s="151"/>
      <c r="E305" s="152"/>
      <c r="F305" s="152"/>
      <c r="G305" s="26"/>
      <c r="H305" s="148"/>
      <c r="I305" s="149"/>
      <c r="J305" s="26"/>
      <c r="K305" s="26"/>
      <c r="L305" s="83"/>
      <c r="M305" s="28"/>
      <c r="N305" s="29"/>
      <c r="O305" s="73">
        <f t="shared" si="4"/>
        <v>0</v>
      </c>
      <c r="P305" s="26"/>
      <c r="Q305" s="54"/>
    </row>
    <row r="306" spans="1:17" ht="15.6" x14ac:dyDescent="0.25">
      <c r="A306" s="148"/>
      <c r="B306" s="149"/>
      <c r="C306" s="150"/>
      <c r="D306" s="151"/>
      <c r="E306" s="152"/>
      <c r="F306" s="152"/>
      <c r="G306" s="26"/>
      <c r="H306" s="148"/>
      <c r="I306" s="149"/>
      <c r="J306" s="26"/>
      <c r="K306" s="26"/>
      <c r="L306" s="83"/>
      <c r="M306" s="28"/>
      <c r="N306" s="29"/>
      <c r="O306" s="73">
        <f t="shared" si="4"/>
        <v>0</v>
      </c>
      <c r="P306" s="26"/>
      <c r="Q306" s="54"/>
    </row>
    <row r="307" spans="1:17" ht="15.6" x14ac:dyDescent="0.25">
      <c r="A307" s="148"/>
      <c r="B307" s="149"/>
      <c r="C307" s="150"/>
      <c r="D307" s="151"/>
      <c r="E307" s="152"/>
      <c r="F307" s="152"/>
      <c r="G307" s="26"/>
      <c r="H307" s="148"/>
      <c r="I307" s="149"/>
      <c r="J307" s="26"/>
      <c r="K307" s="26"/>
      <c r="L307" s="83"/>
      <c r="M307" s="28"/>
      <c r="N307" s="29"/>
      <c r="O307" s="73">
        <f t="shared" si="4"/>
        <v>0</v>
      </c>
      <c r="P307" s="26"/>
      <c r="Q307" s="54"/>
    </row>
    <row r="308" spans="1:17" ht="15.6" x14ac:dyDescent="0.25">
      <c r="A308" s="148"/>
      <c r="B308" s="149"/>
      <c r="C308" s="150"/>
      <c r="D308" s="151"/>
      <c r="E308" s="152"/>
      <c r="F308" s="152"/>
      <c r="G308" s="26"/>
      <c r="H308" s="148"/>
      <c r="I308" s="149"/>
      <c r="J308" s="26"/>
      <c r="K308" s="26"/>
      <c r="L308" s="83"/>
      <c r="M308" s="28"/>
      <c r="N308" s="29"/>
      <c r="O308" s="73">
        <f t="shared" si="4"/>
        <v>0</v>
      </c>
      <c r="P308" s="26"/>
      <c r="Q308" s="54"/>
    </row>
    <row r="309" spans="1:17" ht="15.6" x14ac:dyDescent="0.25">
      <c r="A309" s="148"/>
      <c r="B309" s="149"/>
      <c r="C309" s="150"/>
      <c r="D309" s="151"/>
      <c r="E309" s="152"/>
      <c r="F309" s="152"/>
      <c r="G309" s="26"/>
      <c r="H309" s="148"/>
      <c r="I309" s="149"/>
      <c r="J309" s="26"/>
      <c r="K309" s="26"/>
      <c r="L309" s="83"/>
      <c r="M309" s="28"/>
      <c r="N309" s="29"/>
      <c r="O309" s="73">
        <f t="shared" si="4"/>
        <v>0</v>
      </c>
      <c r="P309" s="26"/>
      <c r="Q309" s="54"/>
    </row>
    <row r="310" spans="1:17" ht="15.6" x14ac:dyDescent="0.25">
      <c r="A310" s="148"/>
      <c r="B310" s="149"/>
      <c r="C310" s="150"/>
      <c r="D310" s="151"/>
      <c r="E310" s="152"/>
      <c r="F310" s="152"/>
      <c r="G310" s="26"/>
      <c r="H310" s="148"/>
      <c r="I310" s="149"/>
      <c r="J310" s="26"/>
      <c r="K310" s="26"/>
      <c r="L310" s="83"/>
      <c r="M310" s="28"/>
      <c r="N310" s="29"/>
      <c r="O310" s="73">
        <f t="shared" si="4"/>
        <v>0</v>
      </c>
      <c r="P310" s="26"/>
      <c r="Q310" s="54"/>
    </row>
    <row r="311" spans="1:17" ht="15.6" x14ac:dyDescent="0.25">
      <c r="A311" s="148"/>
      <c r="B311" s="149"/>
      <c r="C311" s="150"/>
      <c r="D311" s="151"/>
      <c r="E311" s="152"/>
      <c r="F311" s="152"/>
      <c r="G311" s="26"/>
      <c r="H311" s="148"/>
      <c r="I311" s="149"/>
      <c r="J311" s="26"/>
      <c r="K311" s="26"/>
      <c r="L311" s="83"/>
      <c r="M311" s="28"/>
      <c r="N311" s="29"/>
      <c r="O311" s="73">
        <f t="shared" si="4"/>
        <v>0</v>
      </c>
      <c r="P311" s="26"/>
      <c r="Q311" s="54"/>
    </row>
    <row r="312" spans="1:17" ht="15.6" x14ac:dyDescent="0.25">
      <c r="A312" s="148"/>
      <c r="B312" s="149"/>
      <c r="C312" s="150"/>
      <c r="D312" s="151"/>
      <c r="E312" s="152"/>
      <c r="F312" s="152"/>
      <c r="G312" s="26"/>
      <c r="H312" s="148"/>
      <c r="I312" s="149"/>
      <c r="J312" s="26"/>
      <c r="K312" s="26"/>
      <c r="L312" s="83"/>
      <c r="M312" s="28"/>
      <c r="N312" s="29"/>
      <c r="O312" s="73">
        <f t="shared" si="4"/>
        <v>0</v>
      </c>
      <c r="P312" s="26"/>
      <c r="Q312" s="54"/>
    </row>
    <row r="313" spans="1:17" ht="15.6" x14ac:dyDescent="0.25">
      <c r="A313" s="148"/>
      <c r="B313" s="149"/>
      <c r="C313" s="150"/>
      <c r="D313" s="151"/>
      <c r="E313" s="152"/>
      <c r="F313" s="152"/>
      <c r="G313" s="26"/>
      <c r="H313" s="148"/>
      <c r="I313" s="149"/>
      <c r="J313" s="26"/>
      <c r="K313" s="26"/>
      <c r="L313" s="83"/>
      <c r="M313" s="28"/>
      <c r="N313" s="29"/>
      <c r="O313" s="73">
        <f t="shared" si="4"/>
        <v>0</v>
      </c>
      <c r="P313" s="26"/>
      <c r="Q313" s="54"/>
    </row>
    <row r="314" spans="1:17" ht="15.6" x14ac:dyDescent="0.25">
      <c r="A314" s="148"/>
      <c r="B314" s="149"/>
      <c r="C314" s="150"/>
      <c r="D314" s="151"/>
      <c r="E314" s="152"/>
      <c r="F314" s="152"/>
      <c r="G314" s="26"/>
      <c r="H314" s="148"/>
      <c r="I314" s="149"/>
      <c r="J314" s="26"/>
      <c r="K314" s="26"/>
      <c r="L314" s="83"/>
      <c r="M314" s="28"/>
      <c r="N314" s="29"/>
      <c r="O314" s="73">
        <f t="shared" si="4"/>
        <v>0</v>
      </c>
      <c r="P314" s="26"/>
      <c r="Q314" s="54"/>
    </row>
    <row r="315" spans="1:17" ht="15.6" x14ac:dyDescent="0.25">
      <c r="A315" s="148"/>
      <c r="B315" s="149"/>
      <c r="C315" s="150"/>
      <c r="D315" s="151"/>
      <c r="E315" s="152"/>
      <c r="F315" s="152"/>
      <c r="G315" s="26"/>
      <c r="H315" s="148"/>
      <c r="I315" s="149"/>
      <c r="J315" s="26"/>
      <c r="K315" s="26"/>
      <c r="L315" s="83"/>
      <c r="M315" s="28"/>
      <c r="N315" s="29"/>
      <c r="O315" s="73">
        <f t="shared" si="4"/>
        <v>0</v>
      </c>
      <c r="P315" s="26"/>
      <c r="Q315" s="54"/>
    </row>
    <row r="316" spans="1:17" ht="15.6" x14ac:dyDescent="0.25">
      <c r="A316" s="148"/>
      <c r="B316" s="149"/>
      <c r="C316" s="150"/>
      <c r="D316" s="151"/>
      <c r="E316" s="152"/>
      <c r="F316" s="152"/>
      <c r="G316" s="26"/>
      <c r="H316" s="148"/>
      <c r="I316" s="149"/>
      <c r="J316" s="26"/>
      <c r="K316" s="26"/>
      <c r="L316" s="83"/>
      <c r="M316" s="28"/>
      <c r="N316" s="29"/>
      <c r="O316" s="73">
        <f t="shared" si="4"/>
        <v>0</v>
      </c>
      <c r="P316" s="26"/>
      <c r="Q316" s="54"/>
    </row>
    <row r="317" spans="1:17" ht="15.6" x14ac:dyDescent="0.25">
      <c r="A317" s="148"/>
      <c r="B317" s="149"/>
      <c r="C317" s="150"/>
      <c r="D317" s="151"/>
      <c r="E317" s="152"/>
      <c r="F317" s="152"/>
      <c r="G317" s="26"/>
      <c r="H317" s="148"/>
      <c r="I317" s="149"/>
      <c r="J317" s="26"/>
      <c r="K317" s="26"/>
      <c r="L317" s="83"/>
      <c r="M317" s="28"/>
      <c r="N317" s="29"/>
      <c r="O317" s="73">
        <f t="shared" si="4"/>
        <v>0</v>
      </c>
      <c r="P317" s="26"/>
      <c r="Q317" s="54"/>
    </row>
    <row r="318" spans="1:17" ht="15.6" x14ac:dyDescent="0.25">
      <c r="A318" s="148"/>
      <c r="B318" s="149"/>
      <c r="C318" s="150"/>
      <c r="D318" s="151"/>
      <c r="E318" s="152"/>
      <c r="F318" s="152"/>
      <c r="G318" s="26"/>
      <c r="H318" s="148"/>
      <c r="I318" s="149"/>
      <c r="J318" s="26"/>
      <c r="K318" s="26"/>
      <c r="L318" s="83"/>
      <c r="M318" s="28"/>
      <c r="N318" s="29"/>
      <c r="O318" s="73">
        <f t="shared" si="4"/>
        <v>0</v>
      </c>
      <c r="P318" s="26"/>
      <c r="Q318" s="54"/>
    </row>
    <row r="319" spans="1:17" ht="15.6" x14ac:dyDescent="0.25">
      <c r="A319" s="148"/>
      <c r="B319" s="149"/>
      <c r="C319" s="150"/>
      <c r="D319" s="151"/>
      <c r="E319" s="152"/>
      <c r="F319" s="152"/>
      <c r="G319" s="26"/>
      <c r="H319" s="148"/>
      <c r="I319" s="149"/>
      <c r="J319" s="26"/>
      <c r="K319" s="26"/>
      <c r="L319" s="83"/>
      <c r="M319" s="28"/>
      <c r="N319" s="29"/>
      <c r="O319" s="73">
        <f t="shared" si="4"/>
        <v>0</v>
      </c>
      <c r="P319" s="26"/>
      <c r="Q319" s="54"/>
    </row>
    <row r="320" spans="1:17" ht="15.6" x14ac:dyDescent="0.25">
      <c r="A320" s="148"/>
      <c r="B320" s="149"/>
      <c r="C320" s="150"/>
      <c r="D320" s="151"/>
      <c r="E320" s="152"/>
      <c r="F320" s="152"/>
      <c r="G320" s="26"/>
      <c r="H320" s="148"/>
      <c r="I320" s="149"/>
      <c r="J320" s="26"/>
      <c r="K320" s="26"/>
      <c r="L320" s="83"/>
      <c r="M320" s="28"/>
      <c r="N320" s="29"/>
      <c r="O320" s="73">
        <f t="shared" si="4"/>
        <v>0</v>
      </c>
      <c r="P320" s="26"/>
      <c r="Q320" s="54"/>
    </row>
    <row r="321" spans="1:17" ht="15.6" x14ac:dyDescent="0.25">
      <c r="A321" s="148"/>
      <c r="B321" s="149"/>
      <c r="C321" s="150"/>
      <c r="D321" s="151"/>
      <c r="E321" s="152"/>
      <c r="F321" s="152"/>
      <c r="G321" s="26"/>
      <c r="H321" s="148"/>
      <c r="I321" s="149"/>
      <c r="J321" s="26"/>
      <c r="K321" s="26"/>
      <c r="L321" s="83"/>
      <c r="M321" s="28"/>
      <c r="N321" s="29"/>
      <c r="O321" s="73">
        <f t="shared" si="4"/>
        <v>0</v>
      </c>
      <c r="P321" s="26"/>
      <c r="Q321" s="54"/>
    </row>
    <row r="322" spans="1:17" ht="15.6" x14ac:dyDescent="0.25">
      <c r="A322" s="148"/>
      <c r="B322" s="149"/>
      <c r="C322" s="150"/>
      <c r="D322" s="151"/>
      <c r="E322" s="152"/>
      <c r="F322" s="152"/>
      <c r="G322" s="26"/>
      <c r="H322" s="148"/>
      <c r="I322" s="149"/>
      <c r="J322" s="26"/>
      <c r="K322" s="26"/>
      <c r="L322" s="83"/>
      <c r="M322" s="28"/>
      <c r="N322" s="29"/>
      <c r="O322" s="73">
        <f t="shared" si="4"/>
        <v>0</v>
      </c>
      <c r="P322" s="26"/>
      <c r="Q322" s="54"/>
    </row>
    <row r="323" spans="1:17" ht="15.6" x14ac:dyDescent="0.25">
      <c r="A323" s="148"/>
      <c r="B323" s="149"/>
      <c r="C323" s="150"/>
      <c r="D323" s="151"/>
      <c r="E323" s="152"/>
      <c r="F323" s="152"/>
      <c r="G323" s="26"/>
      <c r="H323" s="148"/>
      <c r="I323" s="149"/>
      <c r="J323" s="26"/>
      <c r="K323" s="26"/>
      <c r="L323" s="83"/>
      <c r="M323" s="28"/>
      <c r="N323" s="29"/>
      <c r="O323" s="73">
        <f t="shared" si="4"/>
        <v>0</v>
      </c>
      <c r="P323" s="26"/>
      <c r="Q323" s="54"/>
    </row>
    <row r="324" spans="1:17" ht="15.6" x14ac:dyDescent="0.25">
      <c r="A324" s="148"/>
      <c r="B324" s="149"/>
      <c r="C324" s="150"/>
      <c r="D324" s="151"/>
      <c r="E324" s="152"/>
      <c r="F324" s="152"/>
      <c r="G324" s="26"/>
      <c r="H324" s="148"/>
      <c r="I324" s="149"/>
      <c r="J324" s="26"/>
      <c r="K324" s="26"/>
      <c r="L324" s="83"/>
      <c r="M324" s="28"/>
      <c r="N324" s="29"/>
      <c r="O324" s="73">
        <f t="shared" ref="O324:O337" si="5">$M324*$N324</f>
        <v>0</v>
      </c>
      <c r="P324" s="26"/>
      <c r="Q324" s="54"/>
    </row>
    <row r="325" spans="1:17" ht="15.6" x14ac:dyDescent="0.25">
      <c r="A325" s="148"/>
      <c r="B325" s="149"/>
      <c r="C325" s="150"/>
      <c r="D325" s="151"/>
      <c r="E325" s="152"/>
      <c r="F325" s="152"/>
      <c r="G325" s="26"/>
      <c r="H325" s="148"/>
      <c r="I325" s="149"/>
      <c r="J325" s="26"/>
      <c r="K325" s="26"/>
      <c r="L325" s="83"/>
      <c r="M325" s="28"/>
      <c r="N325" s="29"/>
      <c r="O325" s="73">
        <f t="shared" si="5"/>
        <v>0</v>
      </c>
      <c r="P325" s="26"/>
      <c r="Q325" s="54"/>
    </row>
    <row r="326" spans="1:17" ht="15.6" x14ac:dyDescent="0.25">
      <c r="A326" s="148"/>
      <c r="B326" s="149"/>
      <c r="C326" s="150"/>
      <c r="D326" s="151"/>
      <c r="E326" s="152"/>
      <c r="F326" s="152"/>
      <c r="G326" s="26"/>
      <c r="H326" s="148"/>
      <c r="I326" s="149"/>
      <c r="J326" s="26"/>
      <c r="K326" s="26"/>
      <c r="L326" s="83"/>
      <c r="M326" s="28"/>
      <c r="N326" s="29"/>
      <c r="O326" s="73">
        <f t="shared" si="5"/>
        <v>0</v>
      </c>
      <c r="P326" s="26"/>
      <c r="Q326" s="54"/>
    </row>
    <row r="327" spans="1:17" ht="15.6" x14ac:dyDescent="0.25">
      <c r="A327" s="148"/>
      <c r="B327" s="149"/>
      <c r="C327" s="150"/>
      <c r="D327" s="151"/>
      <c r="E327" s="152"/>
      <c r="F327" s="152"/>
      <c r="G327" s="26"/>
      <c r="H327" s="148"/>
      <c r="I327" s="149"/>
      <c r="J327" s="26"/>
      <c r="K327" s="26"/>
      <c r="L327" s="83"/>
      <c r="M327" s="28"/>
      <c r="N327" s="29"/>
      <c r="O327" s="73">
        <f t="shared" si="5"/>
        <v>0</v>
      </c>
      <c r="P327" s="26"/>
      <c r="Q327" s="54"/>
    </row>
    <row r="328" spans="1:17" ht="15.6" x14ac:dyDescent="0.25">
      <c r="A328" s="148"/>
      <c r="B328" s="149"/>
      <c r="C328" s="150"/>
      <c r="D328" s="151"/>
      <c r="E328" s="152"/>
      <c r="F328" s="152"/>
      <c r="G328" s="26"/>
      <c r="H328" s="148"/>
      <c r="I328" s="149"/>
      <c r="J328" s="26"/>
      <c r="K328" s="26"/>
      <c r="L328" s="83"/>
      <c r="M328" s="28"/>
      <c r="N328" s="29"/>
      <c r="O328" s="73">
        <f t="shared" si="5"/>
        <v>0</v>
      </c>
      <c r="P328" s="26"/>
      <c r="Q328" s="54"/>
    </row>
    <row r="329" spans="1:17" ht="15.6" x14ac:dyDescent="0.25">
      <c r="A329" s="148"/>
      <c r="B329" s="149"/>
      <c r="C329" s="150"/>
      <c r="D329" s="151"/>
      <c r="E329" s="152"/>
      <c r="F329" s="152"/>
      <c r="G329" s="26"/>
      <c r="H329" s="148"/>
      <c r="I329" s="149"/>
      <c r="J329" s="26"/>
      <c r="K329" s="26"/>
      <c r="L329" s="83"/>
      <c r="M329" s="28"/>
      <c r="N329" s="29"/>
      <c r="O329" s="73">
        <f t="shared" si="5"/>
        <v>0</v>
      </c>
      <c r="P329" s="26"/>
      <c r="Q329" s="54"/>
    </row>
    <row r="330" spans="1:17" ht="15.6" x14ac:dyDescent="0.25">
      <c r="A330" s="148"/>
      <c r="B330" s="149"/>
      <c r="C330" s="150"/>
      <c r="D330" s="151"/>
      <c r="E330" s="152"/>
      <c r="F330" s="152"/>
      <c r="G330" s="26"/>
      <c r="H330" s="148"/>
      <c r="I330" s="149"/>
      <c r="J330" s="26"/>
      <c r="K330" s="26"/>
      <c r="L330" s="83"/>
      <c r="M330" s="28"/>
      <c r="N330" s="29"/>
      <c r="O330" s="73">
        <f t="shared" si="5"/>
        <v>0</v>
      </c>
      <c r="P330" s="26"/>
      <c r="Q330" s="54"/>
    </row>
    <row r="331" spans="1:17" ht="15.6" x14ac:dyDescent="0.25">
      <c r="A331" s="148"/>
      <c r="B331" s="149"/>
      <c r="C331" s="150"/>
      <c r="D331" s="151"/>
      <c r="E331" s="152"/>
      <c r="F331" s="152"/>
      <c r="G331" s="26"/>
      <c r="H331" s="148"/>
      <c r="I331" s="149"/>
      <c r="J331" s="26"/>
      <c r="K331" s="26"/>
      <c r="L331" s="83"/>
      <c r="M331" s="28"/>
      <c r="N331" s="29"/>
      <c r="O331" s="73">
        <f t="shared" si="5"/>
        <v>0</v>
      </c>
      <c r="P331" s="26"/>
      <c r="Q331" s="54"/>
    </row>
    <row r="332" spans="1:17" ht="15.6" x14ac:dyDescent="0.25">
      <c r="A332" s="148"/>
      <c r="B332" s="149"/>
      <c r="C332" s="150"/>
      <c r="D332" s="151"/>
      <c r="E332" s="152"/>
      <c r="F332" s="152"/>
      <c r="G332" s="26"/>
      <c r="H332" s="148"/>
      <c r="I332" s="149"/>
      <c r="J332" s="26"/>
      <c r="K332" s="26"/>
      <c r="L332" s="83"/>
      <c r="M332" s="28"/>
      <c r="N332" s="29"/>
      <c r="O332" s="73">
        <f t="shared" si="5"/>
        <v>0</v>
      </c>
      <c r="P332" s="26"/>
      <c r="Q332" s="54"/>
    </row>
    <row r="333" spans="1:17" ht="15.6" x14ac:dyDescent="0.25">
      <c r="A333" s="148"/>
      <c r="B333" s="149"/>
      <c r="C333" s="150"/>
      <c r="D333" s="151"/>
      <c r="E333" s="152"/>
      <c r="F333" s="152"/>
      <c r="G333" s="26"/>
      <c r="H333" s="148"/>
      <c r="I333" s="149"/>
      <c r="J333" s="26"/>
      <c r="K333" s="26"/>
      <c r="L333" s="83"/>
      <c r="M333" s="28"/>
      <c r="N333" s="29"/>
      <c r="O333" s="73">
        <f t="shared" si="5"/>
        <v>0</v>
      </c>
      <c r="P333" s="26"/>
      <c r="Q333" s="54"/>
    </row>
    <row r="334" spans="1:17" ht="15.6" x14ac:dyDescent="0.25">
      <c r="A334" s="148"/>
      <c r="B334" s="149"/>
      <c r="C334" s="150"/>
      <c r="D334" s="151"/>
      <c r="E334" s="152"/>
      <c r="F334" s="152"/>
      <c r="G334" s="26"/>
      <c r="H334" s="148"/>
      <c r="I334" s="149"/>
      <c r="J334" s="26"/>
      <c r="K334" s="26"/>
      <c r="L334" s="83"/>
      <c r="M334" s="28"/>
      <c r="N334" s="29"/>
      <c r="O334" s="73">
        <f t="shared" si="5"/>
        <v>0</v>
      </c>
      <c r="P334" s="26"/>
      <c r="Q334" s="54"/>
    </row>
    <row r="335" spans="1:17" ht="15.6" x14ac:dyDescent="0.25">
      <c r="A335" s="148"/>
      <c r="B335" s="149"/>
      <c r="C335" s="150"/>
      <c r="D335" s="151"/>
      <c r="E335" s="152"/>
      <c r="F335" s="152"/>
      <c r="G335" s="26"/>
      <c r="H335" s="148"/>
      <c r="I335" s="149"/>
      <c r="J335" s="26"/>
      <c r="K335" s="26"/>
      <c r="L335" s="83"/>
      <c r="M335" s="28"/>
      <c r="N335" s="29"/>
      <c r="O335" s="73">
        <f t="shared" si="5"/>
        <v>0</v>
      </c>
      <c r="P335" s="26"/>
      <c r="Q335" s="54"/>
    </row>
    <row r="336" spans="1:17" ht="15.6" x14ac:dyDescent="0.25">
      <c r="A336" s="148"/>
      <c r="B336" s="149"/>
      <c r="C336" s="150"/>
      <c r="D336" s="151"/>
      <c r="E336" s="152"/>
      <c r="F336" s="152"/>
      <c r="G336" s="26"/>
      <c r="H336" s="148"/>
      <c r="I336" s="149"/>
      <c r="J336" s="26"/>
      <c r="K336" s="26"/>
      <c r="L336" s="83"/>
      <c r="M336" s="28"/>
      <c r="N336" s="29"/>
      <c r="O336" s="73">
        <f t="shared" si="5"/>
        <v>0</v>
      </c>
      <c r="P336" s="26"/>
      <c r="Q336" s="54"/>
    </row>
    <row r="337" spans="1:17" ht="15.6" x14ac:dyDescent="0.25">
      <c r="A337" s="148"/>
      <c r="B337" s="149"/>
      <c r="C337" s="150"/>
      <c r="D337" s="151"/>
      <c r="E337" s="152"/>
      <c r="F337" s="152"/>
      <c r="G337" s="26"/>
      <c r="H337" s="148"/>
      <c r="I337" s="149"/>
      <c r="J337" s="26"/>
      <c r="K337" s="26"/>
      <c r="L337" s="83"/>
      <c r="M337" s="28"/>
      <c r="N337" s="29"/>
      <c r="O337" s="73">
        <f t="shared" si="5"/>
        <v>0</v>
      </c>
      <c r="P337" s="26"/>
      <c r="Q337" s="54"/>
    </row>
  </sheetData>
  <autoFilter ref="A2:T337" xr:uid="{D1FE29AB-AEE9-4790-BB7F-D334CA6CE1B8}">
    <filterColumn colId="0" showButton="0"/>
    <filterColumn colId="2" showButton="0"/>
    <filterColumn colId="4" showButton="0"/>
    <filterColumn colId="7" showButton="0"/>
  </autoFilter>
  <dataConsolidate/>
  <mergeCells count="1345">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s>
  <phoneticPr fontId="28" type="noConversion"/>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P3:Q337</xm:sqref>
        </x14:dataValidation>
        <x14:dataValidation type="list" allowBlank="1" showInputMessage="1" showErrorMessage="1" xr:uid="{FBB2400A-EE6B-4EC0-B194-417773315240}">
          <x14:formula1>
            <xm:f>OFFSET(Sheet2!$C$1,MATCH(A3,Sheet2!$C:$C,0)-1,1,COUNTIF(Sheet2!$C:$C,A3),1)</xm:f>
          </x14:formula1>
          <xm:sqref>C3:D337</xm:sqref>
        </x14:dataValidation>
        <x14:dataValidation type="list" allowBlank="1" showInputMessage="1" promptTitle="Furniture Applications" prompt="Select" xr:uid="{1FEB1000-6195-4BA5-9B19-5EDF8BAAAEAA}">
          <x14:formula1>
            <xm:f>OFFSET(Sheet2!$A$1,1,,COUNTA(Sheet2!$A:$A)-1,1)</xm:f>
          </x14:formula1>
          <xm:sqref>A3:B337</xm:sqref>
        </x14:dataValidation>
        <x14:dataValidation type="list" allowBlank="1" showInputMessage="1" showErrorMessage="1" xr:uid="{B43ED173-D427-4A39-BFCE-088849CC2B55}">
          <x14:formula1>
            <xm:f>Sheet2!$F$2:$F$3</xm:f>
          </x14:formula1>
          <xm:sqref>L3:L337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15" sqref="F15"/>
    </sheetView>
  </sheetViews>
  <sheetFormatPr defaultColWidth="8.77734375" defaultRowHeight="14.4" x14ac:dyDescent="0.3"/>
  <cols>
    <col min="6" max="6" width="10.109375" bestFit="1" customWidth="1"/>
  </cols>
  <sheetData>
    <row r="3" spans="4:6" x14ac:dyDescent="0.3">
      <c r="D3" s="21" t="s">
        <v>29</v>
      </c>
      <c r="E3" s="21" t="s">
        <v>44</v>
      </c>
      <c r="F3" s="21" t="s">
        <v>71</v>
      </c>
    </row>
    <row r="4" spans="4:6" x14ac:dyDescent="0.3">
      <c r="D4" s="21" t="s">
        <v>30</v>
      </c>
      <c r="E4" s="21" t="s">
        <v>6</v>
      </c>
      <c r="F4" s="21">
        <f>SUMIFS(Furniture!O3:O337,Furniture!A3:A337,"Admin",Furniture!C3:C337,"Desks")</f>
        <v>191664.08999999997</v>
      </c>
    </row>
    <row r="5" spans="4:6" x14ac:dyDescent="0.3">
      <c r="D5" s="21" t="s">
        <v>30</v>
      </c>
      <c r="E5" s="21" t="s">
        <v>7</v>
      </c>
      <c r="F5" s="21">
        <f>SUMIFS(Furniture!O3:O337,Furniture!A3:A337,"Admin",Furniture!C3:C337,"Tables")</f>
        <v>1431.72</v>
      </c>
    </row>
    <row r="6" spans="4:6" x14ac:dyDescent="0.3">
      <c r="D6" s="21" t="s">
        <v>30</v>
      </c>
      <c r="E6" s="21" t="s">
        <v>55</v>
      </c>
      <c r="F6" s="21">
        <f>SUMIFS(Furniture!O3:O337,Furniture!A3:A337,"Admin",Furniture!C3:C337,"Chairs")</f>
        <v>148871</v>
      </c>
    </row>
    <row r="7" spans="4:6" x14ac:dyDescent="0.3">
      <c r="D7" s="21" t="s">
        <v>30</v>
      </c>
      <c r="E7" s="21" t="s">
        <v>73</v>
      </c>
      <c r="F7" s="21">
        <f>SUMIFS(Furniture!O3:O337,Furniture!A3:A337,"Admin",Furniture!C3:C337,"Task Chairs")</f>
        <v>11701</v>
      </c>
    </row>
    <row r="8" spans="4:6" x14ac:dyDescent="0.3">
      <c r="D8" s="21" t="s">
        <v>30</v>
      </c>
      <c r="E8" s="21" t="s">
        <v>43</v>
      </c>
      <c r="F8" s="21">
        <f>SUMIFS(Furniture!O3:O350,Furniture!A3:A350,"Admin",Furniture!C3:C350,"Conference Table")</f>
        <v>1081.92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494"/>
  <sheetViews>
    <sheetView workbookViewId="0">
      <pane ySplit="2" topLeftCell="A3" activePane="bottomLeft" state="frozen"/>
      <selection pane="bottomLeft" activeCell="N148" sqref="N80:N148"/>
    </sheetView>
  </sheetViews>
  <sheetFormatPr defaultColWidth="9.109375" defaultRowHeight="13.8" x14ac:dyDescent="0.25"/>
  <cols>
    <col min="1" max="1" width="9.109375" style="21"/>
    <col min="2" max="2" width="22.44140625" style="21" customWidth="1"/>
    <col min="3" max="4" width="9.109375" style="21"/>
    <col min="5" max="5" width="19.109375" style="21" customWidth="1"/>
    <col min="6" max="6" width="4.6640625" style="21" customWidth="1"/>
    <col min="7" max="7" width="23.109375" style="21" customWidth="1"/>
    <col min="8" max="8" width="35.109375" style="21" customWidth="1"/>
    <col min="9" max="9" width="14" style="21" customWidth="1"/>
    <col min="10" max="10" width="28.109375" style="21" customWidth="1"/>
    <col min="11" max="11" width="23.109375" style="21" customWidth="1"/>
    <col min="12" max="12" width="15.6640625" style="55" bestFit="1" customWidth="1"/>
    <col min="13" max="13" width="13.109375" style="21" customWidth="1"/>
    <col min="14" max="14" width="15.44140625" style="21" customWidth="1"/>
    <col min="15" max="15" width="13.44140625" style="21" customWidth="1"/>
    <col min="16" max="16" width="15.6640625" style="21" customWidth="1"/>
    <col min="17" max="17" width="17" style="21" customWidth="1"/>
    <col min="18" max="18" width="15.44140625" style="21" customWidth="1"/>
    <col min="19" max="19" width="26.44140625" style="21" customWidth="1"/>
    <col min="20" max="20" width="18.6640625" style="21" customWidth="1"/>
    <col min="21" max="21" width="28.77734375" style="21" customWidth="1"/>
    <col min="22" max="16384" width="9.109375" style="21"/>
  </cols>
  <sheetData>
    <row r="1" spans="1:16" ht="39" customHeight="1" thickBot="1" x14ac:dyDescent="0.3">
      <c r="A1" s="165" t="s">
        <v>39</v>
      </c>
      <c r="B1" s="165"/>
      <c r="C1" s="165"/>
      <c r="D1" s="165"/>
      <c r="E1" s="165"/>
      <c r="F1" s="165"/>
      <c r="G1" s="165"/>
      <c r="H1" s="165"/>
      <c r="I1" s="165"/>
      <c r="J1" s="165"/>
      <c r="K1" s="165"/>
      <c r="L1" s="165"/>
      <c r="M1" s="165"/>
      <c r="N1" s="75"/>
      <c r="O1" s="77"/>
      <c r="P1" s="74"/>
    </row>
    <row r="2" spans="1:16" ht="116.25" customHeight="1" thickTop="1" thickBot="1" x14ac:dyDescent="0.3">
      <c r="A2" s="166" t="s">
        <v>125</v>
      </c>
      <c r="B2" s="167"/>
      <c r="C2" s="168" t="s">
        <v>124</v>
      </c>
      <c r="D2" s="167"/>
      <c r="E2" s="168" t="s">
        <v>148</v>
      </c>
      <c r="F2" s="167"/>
      <c r="G2" s="59" t="s">
        <v>49</v>
      </c>
      <c r="H2" s="168" t="s">
        <v>48</v>
      </c>
      <c r="I2" s="167"/>
      <c r="J2" s="59" t="s">
        <v>76</v>
      </c>
      <c r="K2" s="59" t="s">
        <v>123</v>
      </c>
      <c r="L2" s="59" t="s">
        <v>50</v>
      </c>
      <c r="M2" s="59" t="s">
        <v>51</v>
      </c>
      <c r="N2" s="60" t="s">
        <v>52</v>
      </c>
      <c r="O2" s="76" t="s">
        <v>126</v>
      </c>
      <c r="P2" s="61"/>
    </row>
    <row r="3" spans="1:16" ht="15.75" customHeight="1" x14ac:dyDescent="0.25">
      <c r="A3" s="169" t="s">
        <v>78</v>
      </c>
      <c r="B3" s="170"/>
      <c r="C3" s="171" t="s">
        <v>72</v>
      </c>
      <c r="D3" s="172"/>
      <c r="E3" s="173" t="s">
        <v>272</v>
      </c>
      <c r="F3" s="170"/>
      <c r="G3" s="23" t="s">
        <v>273</v>
      </c>
      <c r="H3" s="169"/>
      <c r="I3" s="170"/>
      <c r="J3" s="89" t="s">
        <v>274</v>
      </c>
      <c r="K3" s="23" t="s">
        <v>280</v>
      </c>
      <c r="L3" s="24">
        <v>83</v>
      </c>
      <c r="M3" s="25">
        <v>7.53</v>
      </c>
      <c r="N3" s="57">
        <f t="shared" ref="N3:N67" si="0">$L3*$M3</f>
        <v>624.99</v>
      </c>
      <c r="O3" s="22"/>
      <c r="P3" s="54"/>
    </row>
    <row r="4" spans="1:16" ht="15.6" x14ac:dyDescent="0.25">
      <c r="A4" s="148" t="s">
        <v>78</v>
      </c>
      <c r="B4" s="149"/>
      <c r="C4" s="150" t="s">
        <v>72</v>
      </c>
      <c r="D4" s="151"/>
      <c r="E4" s="164" t="s">
        <v>272</v>
      </c>
      <c r="F4" s="149"/>
      <c r="G4" s="27" t="s">
        <v>273</v>
      </c>
      <c r="H4" s="148"/>
      <c r="I4" s="149"/>
      <c r="J4" s="90" t="s">
        <v>275</v>
      </c>
      <c r="K4" s="27">
        <v>68127</v>
      </c>
      <c r="L4" s="28">
        <v>191</v>
      </c>
      <c r="M4" s="29">
        <v>41.9</v>
      </c>
      <c r="N4" s="57">
        <f t="shared" si="0"/>
        <v>8002.9</v>
      </c>
      <c r="O4" s="26"/>
      <c r="P4" s="54"/>
    </row>
    <row r="5" spans="1:16" ht="15.6" x14ac:dyDescent="0.25">
      <c r="A5" s="148" t="s">
        <v>67</v>
      </c>
      <c r="B5" s="149"/>
      <c r="C5" s="150" t="s">
        <v>72</v>
      </c>
      <c r="D5" s="151"/>
      <c r="E5" s="164" t="s">
        <v>272</v>
      </c>
      <c r="F5" s="149"/>
      <c r="G5" s="27" t="s">
        <v>273</v>
      </c>
      <c r="H5" s="148"/>
      <c r="I5" s="149"/>
      <c r="J5" s="90" t="s">
        <v>276</v>
      </c>
      <c r="K5" s="27" t="s">
        <v>281</v>
      </c>
      <c r="L5" s="28">
        <v>2</v>
      </c>
      <c r="M5" s="29">
        <v>161.63</v>
      </c>
      <c r="N5" s="57">
        <f t="shared" si="0"/>
        <v>323.26</v>
      </c>
      <c r="O5" s="26"/>
      <c r="P5" s="54"/>
    </row>
    <row r="6" spans="1:16" ht="15.6" x14ac:dyDescent="0.25">
      <c r="A6" s="148" t="s">
        <v>67</v>
      </c>
      <c r="B6" s="149"/>
      <c r="C6" s="150" t="s">
        <v>72</v>
      </c>
      <c r="D6" s="151"/>
      <c r="E6" s="164" t="s">
        <v>272</v>
      </c>
      <c r="F6" s="149"/>
      <c r="G6" s="27" t="s">
        <v>273</v>
      </c>
      <c r="H6" s="148"/>
      <c r="I6" s="149"/>
      <c r="J6" s="90" t="s">
        <v>277</v>
      </c>
      <c r="K6" s="27" t="s">
        <v>282</v>
      </c>
      <c r="L6" s="28">
        <v>2</v>
      </c>
      <c r="M6" s="29">
        <v>178.27</v>
      </c>
      <c r="N6" s="57">
        <f t="shared" si="0"/>
        <v>356.54</v>
      </c>
      <c r="O6" s="26"/>
      <c r="P6" s="54"/>
    </row>
    <row r="7" spans="1:16" ht="15.6" x14ac:dyDescent="0.25">
      <c r="A7" s="148"/>
      <c r="B7" s="149"/>
      <c r="C7" s="150"/>
      <c r="D7" s="151"/>
      <c r="E7" s="164" t="s">
        <v>272</v>
      </c>
      <c r="F7" s="149"/>
      <c r="G7" s="27" t="s">
        <v>273</v>
      </c>
      <c r="H7" s="148"/>
      <c r="I7" s="149"/>
      <c r="J7" s="90" t="s">
        <v>278</v>
      </c>
      <c r="K7" s="27">
        <v>678772</v>
      </c>
      <c r="L7" s="28">
        <v>25</v>
      </c>
      <c r="M7" s="29">
        <v>135.80000000000001</v>
      </c>
      <c r="N7" s="57">
        <f t="shared" si="0"/>
        <v>3395.0000000000005</v>
      </c>
      <c r="O7" s="26"/>
      <c r="P7" s="54"/>
    </row>
    <row r="8" spans="1:16" ht="15" customHeight="1" x14ac:dyDescent="0.25">
      <c r="A8" s="148" t="s">
        <v>78</v>
      </c>
      <c r="B8" s="149"/>
      <c r="C8" s="150" t="s">
        <v>72</v>
      </c>
      <c r="D8" s="151"/>
      <c r="E8" s="164" t="s">
        <v>272</v>
      </c>
      <c r="F8" s="149"/>
      <c r="G8" s="27" t="s">
        <v>273</v>
      </c>
      <c r="H8" s="148"/>
      <c r="I8" s="149"/>
      <c r="J8" s="21" t="s">
        <v>279</v>
      </c>
      <c r="K8" s="27">
        <v>380144</v>
      </c>
      <c r="L8" s="28">
        <v>81</v>
      </c>
      <c r="M8" s="29">
        <v>8.5</v>
      </c>
      <c r="N8" s="57">
        <f t="shared" si="0"/>
        <v>688.5</v>
      </c>
      <c r="O8" s="26"/>
      <c r="P8" s="54"/>
    </row>
    <row r="9" spans="1:16" ht="15.6" x14ac:dyDescent="0.25">
      <c r="A9" s="148" t="s">
        <v>78</v>
      </c>
      <c r="B9" s="149"/>
      <c r="C9" s="150" t="s">
        <v>72</v>
      </c>
      <c r="D9" s="151"/>
      <c r="E9" s="164" t="s">
        <v>283</v>
      </c>
      <c r="F9" s="149"/>
      <c r="G9" s="27" t="s">
        <v>284</v>
      </c>
      <c r="H9" s="148"/>
      <c r="I9" s="149"/>
      <c r="J9" s="27" t="s">
        <v>285</v>
      </c>
      <c r="K9" s="27" t="s">
        <v>292</v>
      </c>
      <c r="L9" s="28">
        <v>130</v>
      </c>
      <c r="M9" s="29">
        <v>7.45</v>
      </c>
      <c r="N9" s="57">
        <f t="shared" si="0"/>
        <v>968.5</v>
      </c>
      <c r="O9" s="26" t="s">
        <v>4</v>
      </c>
      <c r="P9" s="54"/>
    </row>
    <row r="10" spans="1:16" ht="15.6" x14ac:dyDescent="0.25">
      <c r="A10" s="148" t="s">
        <v>45</v>
      </c>
      <c r="B10" s="149"/>
      <c r="C10" s="150" t="s">
        <v>72</v>
      </c>
      <c r="D10" s="151"/>
      <c r="E10" s="174" t="s">
        <v>283</v>
      </c>
      <c r="F10" s="175"/>
      <c r="G10" s="27" t="s">
        <v>284</v>
      </c>
      <c r="H10" s="148"/>
      <c r="I10" s="149"/>
      <c r="J10" s="27" t="s">
        <v>286</v>
      </c>
      <c r="K10" s="27" t="s">
        <v>293</v>
      </c>
      <c r="L10" s="28">
        <v>17</v>
      </c>
      <c r="M10" s="29">
        <v>113.99</v>
      </c>
      <c r="N10" s="57">
        <f t="shared" si="0"/>
        <v>1937.83</v>
      </c>
      <c r="O10" s="26" t="s">
        <v>1265</v>
      </c>
      <c r="P10" s="54"/>
    </row>
    <row r="11" spans="1:16" ht="31.2" x14ac:dyDescent="0.25">
      <c r="A11" s="148" t="s">
        <v>45</v>
      </c>
      <c r="B11" s="149"/>
      <c r="C11" s="150" t="s">
        <v>72</v>
      </c>
      <c r="D11" s="151"/>
      <c r="E11" s="164" t="s">
        <v>283</v>
      </c>
      <c r="F11" s="149"/>
      <c r="G11" s="27" t="s">
        <v>284</v>
      </c>
      <c r="H11" s="148"/>
      <c r="I11" s="149"/>
      <c r="J11" s="27" t="s">
        <v>287</v>
      </c>
      <c r="K11" s="27" t="s">
        <v>294</v>
      </c>
      <c r="L11" s="28">
        <v>2</v>
      </c>
      <c r="M11" s="29">
        <v>140.66999999999999</v>
      </c>
      <c r="N11" s="57">
        <f t="shared" si="0"/>
        <v>281.33999999999997</v>
      </c>
      <c r="O11" s="26" t="s">
        <v>1265</v>
      </c>
      <c r="P11" s="54"/>
    </row>
    <row r="12" spans="1:16" ht="15.6" x14ac:dyDescent="0.25">
      <c r="A12" s="148" t="s">
        <v>45</v>
      </c>
      <c r="B12" s="149"/>
      <c r="C12" s="150" t="s">
        <v>72</v>
      </c>
      <c r="D12" s="151"/>
      <c r="E12" s="164" t="s">
        <v>283</v>
      </c>
      <c r="F12" s="149"/>
      <c r="G12" s="27" t="s">
        <v>284</v>
      </c>
      <c r="H12" s="148"/>
      <c r="I12" s="149"/>
      <c r="J12" s="27" t="s">
        <v>288</v>
      </c>
      <c r="K12" s="27" t="s">
        <v>295</v>
      </c>
      <c r="L12" s="28">
        <v>16</v>
      </c>
      <c r="M12" s="29">
        <v>206.89</v>
      </c>
      <c r="N12" s="57">
        <f t="shared" si="0"/>
        <v>3310.24</v>
      </c>
      <c r="O12" s="26" t="s">
        <v>1265</v>
      </c>
      <c r="P12" s="54"/>
    </row>
    <row r="13" spans="1:16" ht="15.6" x14ac:dyDescent="0.25">
      <c r="A13" s="148" t="s">
        <v>45</v>
      </c>
      <c r="B13" s="149"/>
      <c r="C13" s="150" t="s">
        <v>72</v>
      </c>
      <c r="D13" s="151"/>
      <c r="E13" s="164" t="s">
        <v>283</v>
      </c>
      <c r="F13" s="149"/>
      <c r="G13" s="27" t="s">
        <v>284</v>
      </c>
      <c r="H13" s="148"/>
      <c r="I13" s="149"/>
      <c r="J13" s="27" t="s">
        <v>289</v>
      </c>
      <c r="K13" s="27" t="s">
        <v>296</v>
      </c>
      <c r="L13" s="28">
        <v>6</v>
      </c>
      <c r="M13" s="29">
        <v>711.11</v>
      </c>
      <c r="N13" s="57">
        <f t="shared" si="0"/>
        <v>4266.66</v>
      </c>
      <c r="O13" s="26" t="s">
        <v>1265</v>
      </c>
      <c r="P13" s="54"/>
    </row>
    <row r="14" spans="1:16" ht="15.6" x14ac:dyDescent="0.25">
      <c r="A14" s="148" t="s">
        <v>45</v>
      </c>
      <c r="B14" s="149"/>
      <c r="C14" s="150" t="s">
        <v>72</v>
      </c>
      <c r="D14" s="151"/>
      <c r="E14" s="164" t="s">
        <v>283</v>
      </c>
      <c r="F14" s="149"/>
      <c r="G14" s="27" t="s">
        <v>284</v>
      </c>
      <c r="H14" s="148"/>
      <c r="I14" s="149"/>
      <c r="J14" s="27" t="s">
        <v>290</v>
      </c>
      <c r="K14" s="27" t="s">
        <v>298</v>
      </c>
      <c r="L14" s="28">
        <v>6</v>
      </c>
      <c r="M14" s="29">
        <v>711.11</v>
      </c>
      <c r="N14" s="57">
        <f t="shared" si="0"/>
        <v>4266.66</v>
      </c>
      <c r="O14" s="26" t="s">
        <v>4</v>
      </c>
      <c r="P14" s="54"/>
    </row>
    <row r="15" spans="1:16" ht="15.6" x14ac:dyDescent="0.25">
      <c r="A15" s="148" t="s">
        <v>45</v>
      </c>
      <c r="B15" s="149"/>
      <c r="C15" s="150" t="s">
        <v>72</v>
      </c>
      <c r="D15" s="151"/>
      <c r="E15" s="164" t="s">
        <v>283</v>
      </c>
      <c r="F15" s="149"/>
      <c r="G15" s="27" t="s">
        <v>284</v>
      </c>
      <c r="H15" s="148"/>
      <c r="I15" s="149"/>
      <c r="J15" s="27" t="s">
        <v>291</v>
      </c>
      <c r="K15" s="27" t="s">
        <v>297</v>
      </c>
      <c r="L15" s="28">
        <v>6</v>
      </c>
      <c r="M15" s="29">
        <v>711.11</v>
      </c>
      <c r="N15" s="57">
        <f t="shared" si="0"/>
        <v>4266.66</v>
      </c>
      <c r="O15" s="26" t="s">
        <v>4</v>
      </c>
      <c r="P15" s="54"/>
    </row>
    <row r="16" spans="1:16" ht="15.6" x14ac:dyDescent="0.25">
      <c r="A16" s="148" t="s">
        <v>80</v>
      </c>
      <c r="B16" s="149"/>
      <c r="C16" s="150" t="s">
        <v>72</v>
      </c>
      <c r="D16" s="151"/>
      <c r="E16" s="164" t="s">
        <v>299</v>
      </c>
      <c r="F16" s="149"/>
      <c r="G16" s="27" t="s">
        <v>299</v>
      </c>
      <c r="H16" s="148"/>
      <c r="I16" s="149"/>
      <c r="J16" s="27" t="s">
        <v>300</v>
      </c>
      <c r="K16" s="27">
        <v>24181</v>
      </c>
      <c r="L16" s="28">
        <v>1</v>
      </c>
      <c r="M16" s="29">
        <v>673.8</v>
      </c>
      <c r="N16" s="57">
        <f t="shared" si="0"/>
        <v>673.8</v>
      </c>
      <c r="O16" s="26" t="s">
        <v>4</v>
      </c>
      <c r="P16" s="54"/>
    </row>
    <row r="17" spans="1:16" ht="15.6" x14ac:dyDescent="0.25">
      <c r="A17" s="148" t="s">
        <v>80</v>
      </c>
      <c r="B17" s="149"/>
      <c r="C17" s="150" t="s">
        <v>72</v>
      </c>
      <c r="D17" s="151"/>
      <c r="E17" s="164" t="s">
        <v>299</v>
      </c>
      <c r="F17" s="149"/>
      <c r="G17" s="88" t="s">
        <v>299</v>
      </c>
      <c r="H17" s="148"/>
      <c r="I17" s="149"/>
      <c r="J17" s="27" t="s">
        <v>301</v>
      </c>
      <c r="K17" s="27">
        <v>24008</v>
      </c>
      <c r="L17" s="28">
        <v>1</v>
      </c>
      <c r="M17" s="29">
        <v>242.64</v>
      </c>
      <c r="N17" s="57">
        <f t="shared" si="0"/>
        <v>242.64</v>
      </c>
      <c r="O17" s="26" t="s">
        <v>4</v>
      </c>
      <c r="P17" s="54"/>
    </row>
    <row r="18" spans="1:16" ht="15.6" x14ac:dyDescent="0.25">
      <c r="A18" s="148" t="s">
        <v>80</v>
      </c>
      <c r="B18" s="149"/>
      <c r="C18" s="150" t="s">
        <v>72</v>
      </c>
      <c r="D18" s="151"/>
      <c r="E18" s="164" t="s">
        <v>299</v>
      </c>
      <c r="F18" s="149"/>
      <c r="G18" s="88" t="s">
        <v>299</v>
      </c>
      <c r="H18" s="148"/>
      <c r="I18" s="149"/>
      <c r="J18" s="27" t="s">
        <v>302</v>
      </c>
      <c r="K18" s="27">
        <v>24853</v>
      </c>
      <c r="L18" s="28">
        <v>1</v>
      </c>
      <c r="M18" s="29">
        <v>447.92</v>
      </c>
      <c r="N18" s="57">
        <f t="shared" si="0"/>
        <v>447.92</v>
      </c>
      <c r="O18" s="26" t="s">
        <v>4</v>
      </c>
      <c r="P18" s="54"/>
    </row>
    <row r="19" spans="1:16" ht="15.6" x14ac:dyDescent="0.25">
      <c r="A19" s="148" t="s">
        <v>80</v>
      </c>
      <c r="B19" s="149"/>
      <c r="C19" s="150" t="s">
        <v>72</v>
      </c>
      <c r="D19" s="151"/>
      <c r="E19" s="164" t="s">
        <v>299</v>
      </c>
      <c r="F19" s="149"/>
      <c r="G19" s="88" t="s">
        <v>299</v>
      </c>
      <c r="H19" s="148"/>
      <c r="I19" s="149"/>
      <c r="J19" s="27" t="s">
        <v>303</v>
      </c>
      <c r="K19" s="27" t="s">
        <v>314</v>
      </c>
      <c r="L19" s="28">
        <v>1</v>
      </c>
      <c r="M19" s="29">
        <v>416.24</v>
      </c>
      <c r="N19" s="57">
        <f t="shared" si="0"/>
        <v>416.24</v>
      </c>
      <c r="O19" s="26" t="s">
        <v>4</v>
      </c>
      <c r="P19" s="54"/>
    </row>
    <row r="20" spans="1:16" ht="15.6" x14ac:dyDescent="0.25">
      <c r="A20" s="148" t="s">
        <v>80</v>
      </c>
      <c r="B20" s="149"/>
      <c r="C20" s="150" t="s">
        <v>72</v>
      </c>
      <c r="D20" s="151"/>
      <c r="E20" s="164" t="s">
        <v>299</v>
      </c>
      <c r="F20" s="149"/>
      <c r="G20" s="88" t="s">
        <v>299</v>
      </c>
      <c r="H20" s="148"/>
      <c r="I20" s="149"/>
      <c r="J20" s="27" t="s">
        <v>304</v>
      </c>
      <c r="K20" s="27">
        <v>10032</v>
      </c>
      <c r="L20" s="28">
        <v>1</v>
      </c>
      <c r="M20" s="29">
        <v>693.64</v>
      </c>
      <c r="N20" s="57">
        <f t="shared" si="0"/>
        <v>693.64</v>
      </c>
      <c r="O20" s="26" t="s">
        <v>4</v>
      </c>
      <c r="P20" s="54"/>
    </row>
    <row r="21" spans="1:16" ht="15.6" x14ac:dyDescent="0.25">
      <c r="A21" s="148" t="s">
        <v>80</v>
      </c>
      <c r="B21" s="149"/>
      <c r="C21" s="150" t="s">
        <v>72</v>
      </c>
      <c r="D21" s="151"/>
      <c r="E21" s="164" t="s">
        <v>299</v>
      </c>
      <c r="F21" s="149"/>
      <c r="G21" s="88" t="s">
        <v>299</v>
      </c>
      <c r="H21" s="148"/>
      <c r="I21" s="149"/>
      <c r="J21" s="27" t="s">
        <v>305</v>
      </c>
      <c r="K21" s="27">
        <v>24941</v>
      </c>
      <c r="L21" s="28">
        <v>3</v>
      </c>
      <c r="M21" s="29">
        <v>70.67</v>
      </c>
      <c r="N21" s="57">
        <f t="shared" si="0"/>
        <v>212.01</v>
      </c>
      <c r="O21" s="26" t="s">
        <v>4</v>
      </c>
      <c r="P21" s="54"/>
    </row>
    <row r="22" spans="1:16" ht="15.6" x14ac:dyDescent="0.25">
      <c r="A22" s="148" t="s">
        <v>80</v>
      </c>
      <c r="B22" s="149"/>
      <c r="C22" s="150" t="s">
        <v>72</v>
      </c>
      <c r="D22" s="151"/>
      <c r="E22" s="164" t="s">
        <v>299</v>
      </c>
      <c r="F22" s="149"/>
      <c r="G22" s="88" t="s">
        <v>299</v>
      </c>
      <c r="H22" s="148"/>
      <c r="I22" s="149"/>
      <c r="J22" s="27" t="s">
        <v>306</v>
      </c>
      <c r="K22" s="27">
        <v>24015</v>
      </c>
      <c r="L22" s="28">
        <v>1</v>
      </c>
      <c r="M22" s="29">
        <v>51.57</v>
      </c>
      <c r="N22" s="57">
        <f t="shared" si="0"/>
        <v>51.57</v>
      </c>
      <c r="O22" s="26" t="s">
        <v>4</v>
      </c>
      <c r="P22" s="54"/>
    </row>
    <row r="23" spans="1:16" ht="15.6" x14ac:dyDescent="0.25">
      <c r="A23" s="148" t="s">
        <v>80</v>
      </c>
      <c r="B23" s="149"/>
      <c r="C23" s="150" t="s">
        <v>72</v>
      </c>
      <c r="D23" s="151"/>
      <c r="E23" s="164" t="s">
        <v>299</v>
      </c>
      <c r="F23" s="149"/>
      <c r="G23" s="88" t="s">
        <v>299</v>
      </c>
      <c r="H23" s="148"/>
      <c r="I23" s="149"/>
      <c r="J23" s="27" t="s">
        <v>307</v>
      </c>
      <c r="K23" s="27">
        <v>24499</v>
      </c>
      <c r="L23" s="28">
        <v>1</v>
      </c>
      <c r="M23" s="29">
        <v>2541.98</v>
      </c>
      <c r="N23" s="57">
        <f t="shared" si="0"/>
        <v>2541.98</v>
      </c>
      <c r="O23" s="26" t="s">
        <v>4</v>
      </c>
      <c r="P23" s="54"/>
    </row>
    <row r="24" spans="1:16" ht="15.6" x14ac:dyDescent="0.25">
      <c r="A24" s="148" t="s">
        <v>80</v>
      </c>
      <c r="B24" s="149"/>
      <c r="C24" s="150" t="s">
        <v>72</v>
      </c>
      <c r="D24" s="151"/>
      <c r="E24" s="164" t="s">
        <v>299</v>
      </c>
      <c r="F24" s="149"/>
      <c r="G24" s="88" t="s">
        <v>299</v>
      </c>
      <c r="H24" s="148"/>
      <c r="I24" s="149"/>
      <c r="J24" s="27" t="s">
        <v>308</v>
      </c>
      <c r="K24" s="27">
        <v>24962</v>
      </c>
      <c r="L24" s="28">
        <v>4</v>
      </c>
      <c r="M24" s="29">
        <v>314.76</v>
      </c>
      <c r="N24" s="57">
        <f t="shared" si="0"/>
        <v>1259.04</v>
      </c>
      <c r="O24" s="26" t="s">
        <v>4</v>
      </c>
      <c r="P24" s="54"/>
    </row>
    <row r="25" spans="1:16" ht="15.6" x14ac:dyDescent="0.25">
      <c r="A25" s="148" t="s">
        <v>80</v>
      </c>
      <c r="B25" s="149"/>
      <c r="C25" s="150" t="s">
        <v>72</v>
      </c>
      <c r="D25" s="151"/>
      <c r="E25" s="164" t="s">
        <v>299</v>
      </c>
      <c r="F25" s="149"/>
      <c r="G25" s="88" t="s">
        <v>299</v>
      </c>
      <c r="H25" s="148"/>
      <c r="I25" s="149"/>
      <c r="J25" s="27" t="s">
        <v>309</v>
      </c>
      <c r="K25" s="27">
        <v>24479</v>
      </c>
      <c r="L25" s="28">
        <v>4</v>
      </c>
      <c r="M25" s="29">
        <v>527.12</v>
      </c>
      <c r="N25" s="57">
        <f t="shared" si="0"/>
        <v>2108.48</v>
      </c>
      <c r="O25" s="26" t="s">
        <v>4</v>
      </c>
      <c r="P25" s="54"/>
    </row>
    <row r="26" spans="1:16" ht="15.6" x14ac:dyDescent="0.25">
      <c r="A26" s="148" t="s">
        <v>80</v>
      </c>
      <c r="B26" s="149"/>
      <c r="C26" s="150" t="s">
        <v>72</v>
      </c>
      <c r="D26" s="151"/>
      <c r="E26" s="164" t="s">
        <v>299</v>
      </c>
      <c r="F26" s="149"/>
      <c r="G26" s="88" t="s">
        <v>299</v>
      </c>
      <c r="H26" s="148"/>
      <c r="I26" s="149"/>
      <c r="J26" s="27" t="s">
        <v>310</v>
      </c>
      <c r="K26" s="27">
        <v>91240</v>
      </c>
      <c r="L26" s="28">
        <v>3</v>
      </c>
      <c r="M26" s="29">
        <v>25.53</v>
      </c>
      <c r="N26" s="57">
        <f t="shared" si="0"/>
        <v>76.59</v>
      </c>
      <c r="O26" s="26" t="s">
        <v>4</v>
      </c>
      <c r="P26" s="54"/>
    </row>
    <row r="27" spans="1:16" ht="15.6" x14ac:dyDescent="0.25">
      <c r="A27" s="148" t="s">
        <v>80</v>
      </c>
      <c r="B27" s="149"/>
      <c r="C27" s="150" t="s">
        <v>72</v>
      </c>
      <c r="D27" s="151"/>
      <c r="E27" s="164" t="s">
        <v>299</v>
      </c>
      <c r="F27" s="149"/>
      <c r="G27" s="88" t="s">
        <v>299</v>
      </c>
      <c r="H27" s="148"/>
      <c r="I27" s="149"/>
      <c r="J27" s="27" t="s">
        <v>311</v>
      </c>
      <c r="K27" s="27">
        <v>90836</v>
      </c>
      <c r="L27" s="28">
        <v>3</v>
      </c>
      <c r="M27" s="29">
        <v>7.71</v>
      </c>
      <c r="N27" s="57">
        <f t="shared" si="0"/>
        <v>23.13</v>
      </c>
      <c r="O27" s="26" t="s">
        <v>4</v>
      </c>
      <c r="P27" s="54"/>
    </row>
    <row r="28" spans="1:16" ht="15.6" x14ac:dyDescent="0.25">
      <c r="A28" s="148" t="s">
        <v>80</v>
      </c>
      <c r="B28" s="149"/>
      <c r="C28" s="150" t="s">
        <v>72</v>
      </c>
      <c r="D28" s="151"/>
      <c r="E28" s="164" t="s">
        <v>299</v>
      </c>
      <c r="F28" s="149"/>
      <c r="G28" s="88" t="s">
        <v>299</v>
      </c>
      <c r="H28" s="148"/>
      <c r="I28" s="149"/>
      <c r="J28" s="27" t="s">
        <v>312</v>
      </c>
      <c r="K28" s="27">
        <v>24310</v>
      </c>
      <c r="L28" s="28">
        <v>1</v>
      </c>
      <c r="M28" s="29">
        <v>134.63999999999999</v>
      </c>
      <c r="N28" s="57">
        <f t="shared" si="0"/>
        <v>134.63999999999999</v>
      </c>
      <c r="O28" s="26" t="s">
        <v>4</v>
      </c>
      <c r="P28" s="54"/>
    </row>
    <row r="29" spans="1:16" ht="15.6" x14ac:dyDescent="0.25">
      <c r="A29" s="148" t="s">
        <v>80</v>
      </c>
      <c r="B29" s="149"/>
      <c r="C29" s="150" t="s">
        <v>72</v>
      </c>
      <c r="D29" s="151"/>
      <c r="E29" s="164" t="s">
        <v>299</v>
      </c>
      <c r="F29" s="149"/>
      <c r="G29" s="88" t="s">
        <v>299</v>
      </c>
      <c r="H29" s="148"/>
      <c r="I29" s="149"/>
      <c r="J29" s="27" t="s">
        <v>313</v>
      </c>
      <c r="K29" s="27">
        <v>24959</v>
      </c>
      <c r="L29" s="28">
        <v>1</v>
      </c>
      <c r="M29" s="29">
        <v>562.32000000000005</v>
      </c>
      <c r="N29" s="57">
        <f t="shared" si="0"/>
        <v>562.32000000000005</v>
      </c>
      <c r="O29" s="26" t="s">
        <v>4</v>
      </c>
      <c r="P29" s="54"/>
    </row>
    <row r="30" spans="1:16" ht="31.2" x14ac:dyDescent="0.25">
      <c r="A30" s="148" t="s">
        <v>80</v>
      </c>
      <c r="B30" s="149"/>
      <c r="C30" s="150" t="s">
        <v>72</v>
      </c>
      <c r="D30" s="151"/>
      <c r="E30" s="164" t="s">
        <v>299</v>
      </c>
      <c r="F30" s="149"/>
      <c r="G30" s="88" t="s">
        <v>299</v>
      </c>
      <c r="H30" s="148"/>
      <c r="I30" s="149"/>
      <c r="J30" s="27" t="s">
        <v>315</v>
      </c>
      <c r="K30" s="27">
        <v>54142</v>
      </c>
      <c r="L30" s="28">
        <v>7</v>
      </c>
      <c r="M30" s="29">
        <v>1395</v>
      </c>
      <c r="N30" s="57">
        <f t="shared" si="0"/>
        <v>9765</v>
      </c>
      <c r="O30" s="26" t="s">
        <v>4</v>
      </c>
      <c r="P30" s="54"/>
    </row>
    <row r="31" spans="1:16" ht="15.6" x14ac:dyDescent="0.25">
      <c r="A31" s="148" t="s">
        <v>80</v>
      </c>
      <c r="B31" s="149"/>
      <c r="C31" s="150" t="s">
        <v>72</v>
      </c>
      <c r="D31" s="151"/>
      <c r="E31" s="164" t="s">
        <v>299</v>
      </c>
      <c r="F31" s="149"/>
      <c r="G31" s="88" t="s">
        <v>299</v>
      </c>
      <c r="H31" s="148"/>
      <c r="I31" s="149"/>
      <c r="J31" s="27" t="s">
        <v>316</v>
      </c>
      <c r="K31" s="27" t="s">
        <v>318</v>
      </c>
      <c r="L31" s="28">
        <v>7</v>
      </c>
      <c r="M31" s="29">
        <v>0</v>
      </c>
      <c r="N31" s="57">
        <f t="shared" si="0"/>
        <v>0</v>
      </c>
      <c r="O31" s="26" t="s">
        <v>4</v>
      </c>
      <c r="P31" s="54"/>
    </row>
    <row r="32" spans="1:16" ht="15.6" x14ac:dyDescent="0.25">
      <c r="A32" s="148" t="s">
        <v>80</v>
      </c>
      <c r="B32" s="149"/>
      <c r="C32" s="150" t="s">
        <v>72</v>
      </c>
      <c r="D32" s="151"/>
      <c r="E32" s="164" t="s">
        <v>299</v>
      </c>
      <c r="F32" s="149"/>
      <c r="G32" s="88" t="s">
        <v>299</v>
      </c>
      <c r="H32" s="148"/>
      <c r="I32" s="149"/>
      <c r="J32" s="27" t="s">
        <v>317</v>
      </c>
      <c r="K32" s="27" t="s">
        <v>319</v>
      </c>
      <c r="L32" s="28">
        <v>7</v>
      </c>
      <c r="M32" s="29">
        <v>0</v>
      </c>
      <c r="N32" s="57">
        <f t="shared" si="0"/>
        <v>0</v>
      </c>
      <c r="O32" s="26" t="s">
        <v>4</v>
      </c>
      <c r="P32" s="54"/>
    </row>
    <row r="33" spans="1:16" ht="46.8" x14ac:dyDescent="0.25">
      <c r="A33" s="148" t="s">
        <v>59</v>
      </c>
      <c r="B33" s="149"/>
      <c r="C33" s="150" t="s">
        <v>60</v>
      </c>
      <c r="D33" s="151"/>
      <c r="E33" s="148" t="s">
        <v>223</v>
      </c>
      <c r="F33" s="149"/>
      <c r="G33" s="27" t="s">
        <v>350</v>
      </c>
      <c r="H33" s="148"/>
      <c r="I33" s="149"/>
      <c r="J33" s="27" t="s">
        <v>358</v>
      </c>
      <c r="K33" s="27" t="s">
        <v>368</v>
      </c>
      <c r="L33" s="28">
        <v>16</v>
      </c>
      <c r="M33" s="29">
        <v>3537.85</v>
      </c>
      <c r="N33" s="57">
        <f t="shared" si="0"/>
        <v>56605.599999999999</v>
      </c>
      <c r="O33" s="26" t="s">
        <v>3</v>
      </c>
      <c r="P33" s="54"/>
    </row>
    <row r="34" spans="1:16" ht="46.8" x14ac:dyDescent="0.25">
      <c r="A34" s="148" t="s">
        <v>77</v>
      </c>
      <c r="B34" s="149"/>
      <c r="C34" s="150"/>
      <c r="D34" s="151"/>
      <c r="E34" s="148" t="s">
        <v>223</v>
      </c>
      <c r="F34" s="149"/>
      <c r="G34" s="27" t="s">
        <v>351</v>
      </c>
      <c r="H34" s="148"/>
      <c r="I34" s="149"/>
      <c r="J34" s="27" t="s">
        <v>359</v>
      </c>
      <c r="K34" s="27" t="s">
        <v>369</v>
      </c>
      <c r="L34" s="28">
        <v>1</v>
      </c>
      <c r="M34" s="29">
        <v>2347.56</v>
      </c>
      <c r="N34" s="57">
        <f t="shared" si="0"/>
        <v>2347.56</v>
      </c>
      <c r="O34" s="26" t="s">
        <v>3</v>
      </c>
      <c r="P34" s="54"/>
    </row>
    <row r="35" spans="1:16" ht="46.8" x14ac:dyDescent="0.25">
      <c r="A35" s="148" t="s">
        <v>78</v>
      </c>
      <c r="B35" s="149"/>
      <c r="C35" s="150" t="s">
        <v>103</v>
      </c>
      <c r="D35" s="151"/>
      <c r="E35" s="148" t="s">
        <v>223</v>
      </c>
      <c r="F35" s="149"/>
      <c r="G35" s="27" t="s">
        <v>352</v>
      </c>
      <c r="H35" s="148"/>
      <c r="I35" s="149"/>
      <c r="J35" s="27" t="s">
        <v>360</v>
      </c>
      <c r="K35" s="27">
        <v>74861</v>
      </c>
      <c r="L35" s="28">
        <v>2</v>
      </c>
      <c r="M35" s="29">
        <v>565.84</v>
      </c>
      <c r="N35" s="57">
        <f t="shared" si="0"/>
        <v>1131.68</v>
      </c>
      <c r="O35" s="26" t="s">
        <v>3</v>
      </c>
      <c r="P35" s="54"/>
    </row>
    <row r="36" spans="1:16" ht="46.8" x14ac:dyDescent="0.25">
      <c r="A36" s="148"/>
      <c r="B36" s="149"/>
      <c r="C36" s="150"/>
      <c r="D36" s="151"/>
      <c r="E36" s="148" t="s">
        <v>223</v>
      </c>
      <c r="F36" s="149"/>
      <c r="G36" s="27" t="s">
        <v>322</v>
      </c>
      <c r="H36" s="148"/>
      <c r="I36" s="149"/>
      <c r="J36" s="27" t="s">
        <v>361</v>
      </c>
      <c r="K36" s="27" t="s">
        <v>370</v>
      </c>
      <c r="L36" s="28">
        <v>1</v>
      </c>
      <c r="M36" s="29">
        <v>545.12</v>
      </c>
      <c r="N36" s="57">
        <f t="shared" si="0"/>
        <v>545.12</v>
      </c>
      <c r="O36" s="26" t="s">
        <v>3</v>
      </c>
      <c r="P36" s="54"/>
    </row>
    <row r="37" spans="1:16" ht="46.8" x14ac:dyDescent="0.25">
      <c r="A37" s="148"/>
      <c r="B37" s="149"/>
      <c r="C37" s="150"/>
      <c r="D37" s="151"/>
      <c r="E37" s="148" t="s">
        <v>223</v>
      </c>
      <c r="F37" s="149"/>
      <c r="G37" s="27" t="s">
        <v>353</v>
      </c>
      <c r="H37" s="148"/>
      <c r="I37" s="149"/>
      <c r="J37" s="27" t="s">
        <v>362</v>
      </c>
      <c r="K37" s="27" t="s">
        <v>371</v>
      </c>
      <c r="L37" s="28">
        <v>3</v>
      </c>
      <c r="M37" s="29">
        <v>187.94</v>
      </c>
      <c r="N37" s="57">
        <f t="shared" si="0"/>
        <v>563.81999999999994</v>
      </c>
      <c r="O37" s="26" t="s">
        <v>3</v>
      </c>
      <c r="P37" s="54"/>
    </row>
    <row r="38" spans="1:16" ht="46.8" x14ac:dyDescent="0.25">
      <c r="A38" s="148"/>
      <c r="B38" s="149"/>
      <c r="C38" s="150"/>
      <c r="D38" s="151"/>
      <c r="E38" s="148" t="s">
        <v>223</v>
      </c>
      <c r="F38" s="149"/>
      <c r="G38" s="27" t="s">
        <v>354</v>
      </c>
      <c r="H38" s="148"/>
      <c r="I38" s="149"/>
      <c r="J38" s="27" t="s">
        <v>363</v>
      </c>
      <c r="K38" s="27" t="s">
        <v>372</v>
      </c>
      <c r="L38" s="28">
        <v>8</v>
      </c>
      <c r="M38" s="29">
        <v>137.65</v>
      </c>
      <c r="N38" s="57">
        <f t="shared" si="0"/>
        <v>1101.2</v>
      </c>
      <c r="O38" s="26" t="s">
        <v>3</v>
      </c>
      <c r="P38" s="54"/>
    </row>
    <row r="39" spans="1:16" ht="46.8" x14ac:dyDescent="0.25">
      <c r="A39" s="148"/>
      <c r="B39" s="149"/>
      <c r="C39" s="150"/>
      <c r="D39" s="151"/>
      <c r="E39" s="148" t="s">
        <v>223</v>
      </c>
      <c r="F39" s="149"/>
      <c r="G39" s="27" t="s">
        <v>354</v>
      </c>
      <c r="H39" s="148"/>
      <c r="I39" s="149"/>
      <c r="J39" s="27" t="s">
        <v>364</v>
      </c>
      <c r="K39" s="27" t="s">
        <v>373</v>
      </c>
      <c r="L39" s="28">
        <v>1</v>
      </c>
      <c r="M39" s="29">
        <v>800</v>
      </c>
      <c r="N39" s="57">
        <f t="shared" si="0"/>
        <v>800</v>
      </c>
      <c r="O39" s="26" t="s">
        <v>3</v>
      </c>
      <c r="P39" s="54"/>
    </row>
    <row r="40" spans="1:16" ht="46.8" x14ac:dyDescent="0.25">
      <c r="A40" s="148" t="s">
        <v>46</v>
      </c>
      <c r="B40" s="149"/>
      <c r="C40" s="150" t="s">
        <v>72</v>
      </c>
      <c r="D40" s="151"/>
      <c r="E40" s="148" t="s">
        <v>223</v>
      </c>
      <c r="F40" s="149"/>
      <c r="G40" s="27" t="s">
        <v>355</v>
      </c>
      <c r="H40" s="148"/>
      <c r="I40" s="149"/>
      <c r="J40" s="27" t="s">
        <v>365</v>
      </c>
      <c r="K40" s="27" t="s">
        <v>374</v>
      </c>
      <c r="L40" s="28">
        <v>2</v>
      </c>
      <c r="M40" s="29">
        <v>4380.6400000000003</v>
      </c>
      <c r="N40" s="57">
        <f t="shared" si="0"/>
        <v>8761.2800000000007</v>
      </c>
      <c r="O40" s="26" t="s">
        <v>3</v>
      </c>
      <c r="P40" s="54"/>
    </row>
    <row r="41" spans="1:16" ht="46.8" x14ac:dyDescent="0.25">
      <c r="A41" s="148"/>
      <c r="B41" s="149"/>
      <c r="C41" s="150"/>
      <c r="D41" s="151"/>
      <c r="E41" s="148" t="s">
        <v>223</v>
      </c>
      <c r="F41" s="149"/>
      <c r="G41" s="27" t="s">
        <v>356</v>
      </c>
      <c r="H41" s="148"/>
      <c r="I41" s="149"/>
      <c r="J41" s="27" t="s">
        <v>366</v>
      </c>
      <c r="K41" s="27" t="s">
        <v>375</v>
      </c>
      <c r="L41" s="28">
        <v>1</v>
      </c>
      <c r="M41" s="29">
        <v>2721.19</v>
      </c>
      <c r="N41" s="57">
        <f t="shared" si="0"/>
        <v>2721.19</v>
      </c>
      <c r="O41" s="26" t="s">
        <v>3</v>
      </c>
      <c r="P41" s="54"/>
    </row>
    <row r="42" spans="1:16" ht="46.8" x14ac:dyDescent="0.25">
      <c r="A42" s="148" t="s">
        <v>78</v>
      </c>
      <c r="B42" s="149"/>
      <c r="C42" s="150" t="s">
        <v>72</v>
      </c>
      <c r="D42" s="151"/>
      <c r="E42" s="148" t="s">
        <v>223</v>
      </c>
      <c r="F42" s="149"/>
      <c r="G42" s="27" t="s">
        <v>357</v>
      </c>
      <c r="H42" s="148"/>
      <c r="I42" s="149"/>
      <c r="J42" s="27" t="s">
        <v>367</v>
      </c>
      <c r="K42" s="27" t="s">
        <v>376</v>
      </c>
      <c r="L42" s="28">
        <v>1</v>
      </c>
      <c r="M42" s="29">
        <v>141.29</v>
      </c>
      <c r="N42" s="57">
        <f t="shared" si="0"/>
        <v>141.29</v>
      </c>
      <c r="O42" s="26" t="s">
        <v>3</v>
      </c>
      <c r="P42" s="54"/>
    </row>
    <row r="43" spans="1:16" ht="46.8" x14ac:dyDescent="0.25">
      <c r="A43" s="148" t="s">
        <v>59</v>
      </c>
      <c r="B43" s="149"/>
      <c r="C43" s="150" t="s">
        <v>72</v>
      </c>
      <c r="D43" s="151"/>
      <c r="E43" s="148" t="s">
        <v>382</v>
      </c>
      <c r="F43" s="149"/>
      <c r="G43" s="27" t="s">
        <v>382</v>
      </c>
      <c r="H43" s="148"/>
      <c r="I43" s="149"/>
      <c r="J43" s="27" t="s">
        <v>383</v>
      </c>
      <c r="K43" s="27">
        <v>937121</v>
      </c>
      <c r="L43" s="28">
        <v>373</v>
      </c>
      <c r="M43" s="29">
        <v>47</v>
      </c>
      <c r="N43" s="57">
        <f t="shared" si="0"/>
        <v>17531</v>
      </c>
      <c r="O43" s="26" t="s">
        <v>3</v>
      </c>
      <c r="P43" s="54"/>
    </row>
    <row r="44" spans="1:16" ht="62.4" x14ac:dyDescent="0.25">
      <c r="A44" s="148" t="s">
        <v>59</v>
      </c>
      <c r="B44" s="149"/>
      <c r="C44" s="150" t="s">
        <v>72</v>
      </c>
      <c r="D44" s="151"/>
      <c r="E44" s="148" t="s">
        <v>382</v>
      </c>
      <c r="F44" s="149"/>
      <c r="G44" s="27" t="s">
        <v>382</v>
      </c>
      <c r="H44" s="148" t="s">
        <v>406</v>
      </c>
      <c r="I44" s="149"/>
      <c r="J44" s="27" t="s">
        <v>393</v>
      </c>
      <c r="K44" s="27" t="s">
        <v>392</v>
      </c>
      <c r="L44" s="28">
        <v>1</v>
      </c>
      <c r="M44" s="29">
        <v>29571</v>
      </c>
      <c r="N44" s="57">
        <f t="shared" si="0"/>
        <v>29571</v>
      </c>
      <c r="O44" s="26" t="s">
        <v>3</v>
      </c>
      <c r="P44" s="54"/>
    </row>
    <row r="45" spans="1:16" ht="46.8" x14ac:dyDescent="0.25">
      <c r="A45" s="148" t="s">
        <v>59</v>
      </c>
      <c r="B45" s="149"/>
      <c r="C45" s="150" t="s">
        <v>82</v>
      </c>
      <c r="D45" s="151"/>
      <c r="E45" s="148" t="s">
        <v>382</v>
      </c>
      <c r="F45" s="149"/>
      <c r="G45" s="27" t="s">
        <v>382</v>
      </c>
      <c r="H45" s="148"/>
      <c r="I45" s="149"/>
      <c r="J45" s="27" t="s">
        <v>384</v>
      </c>
      <c r="K45" s="27" t="s">
        <v>394</v>
      </c>
      <c r="L45" s="28">
        <v>14</v>
      </c>
      <c r="M45" s="29">
        <v>316</v>
      </c>
      <c r="N45" s="57">
        <f t="shared" si="0"/>
        <v>4424</v>
      </c>
      <c r="O45" s="26" t="s">
        <v>3</v>
      </c>
      <c r="P45" s="54"/>
    </row>
    <row r="46" spans="1:16" ht="15.6" x14ac:dyDescent="0.25">
      <c r="A46" s="148" t="s">
        <v>59</v>
      </c>
      <c r="B46" s="149"/>
      <c r="C46" s="150" t="s">
        <v>100</v>
      </c>
      <c r="D46" s="151"/>
      <c r="E46" s="148" t="s">
        <v>382</v>
      </c>
      <c r="F46" s="149"/>
      <c r="G46" s="27" t="s">
        <v>382</v>
      </c>
      <c r="H46" s="148"/>
      <c r="I46" s="149"/>
      <c r="J46" s="27" t="s">
        <v>385</v>
      </c>
      <c r="K46" s="27" t="s">
        <v>395</v>
      </c>
      <c r="L46" s="28">
        <v>114</v>
      </c>
      <c r="M46" s="29">
        <v>46</v>
      </c>
      <c r="N46" s="57">
        <f t="shared" si="0"/>
        <v>5244</v>
      </c>
      <c r="O46" s="26" t="s">
        <v>4</v>
      </c>
      <c r="P46" s="54"/>
    </row>
    <row r="47" spans="1:16" ht="15.6" x14ac:dyDescent="0.25">
      <c r="A47" s="148" t="s">
        <v>59</v>
      </c>
      <c r="B47" s="149"/>
      <c r="C47" s="150" t="s">
        <v>82</v>
      </c>
      <c r="D47" s="151"/>
      <c r="E47" s="148" t="s">
        <v>382</v>
      </c>
      <c r="F47" s="149"/>
      <c r="G47" s="27" t="s">
        <v>382</v>
      </c>
      <c r="H47" s="148"/>
      <c r="I47" s="149"/>
      <c r="J47" s="27" t="s">
        <v>386</v>
      </c>
      <c r="K47" s="27" t="s">
        <v>396</v>
      </c>
      <c r="L47" s="28">
        <v>4</v>
      </c>
      <c r="M47" s="29">
        <v>420</v>
      </c>
      <c r="N47" s="57">
        <f t="shared" si="0"/>
        <v>1680</v>
      </c>
      <c r="O47" s="26" t="s">
        <v>4</v>
      </c>
      <c r="P47" s="54"/>
    </row>
    <row r="48" spans="1:16" ht="15.6" x14ac:dyDescent="0.25">
      <c r="A48" s="148" t="s">
        <v>59</v>
      </c>
      <c r="B48" s="149"/>
      <c r="C48" s="150" t="s">
        <v>72</v>
      </c>
      <c r="D48" s="151"/>
      <c r="E48" s="148" t="s">
        <v>382</v>
      </c>
      <c r="F48" s="149"/>
      <c r="G48" s="27" t="s">
        <v>382</v>
      </c>
      <c r="H48" s="148" t="s">
        <v>397</v>
      </c>
      <c r="I48" s="149"/>
      <c r="J48" s="27" t="s">
        <v>387</v>
      </c>
      <c r="K48" s="27" t="s">
        <v>399</v>
      </c>
      <c r="L48" s="28">
        <v>5</v>
      </c>
      <c r="M48" s="29">
        <v>2479</v>
      </c>
      <c r="N48" s="57">
        <f t="shared" si="0"/>
        <v>12395</v>
      </c>
      <c r="O48" s="26" t="s">
        <v>4</v>
      </c>
      <c r="P48" s="54"/>
    </row>
    <row r="49" spans="1:16" ht="31.2" x14ac:dyDescent="0.25">
      <c r="A49" s="148" t="s">
        <v>59</v>
      </c>
      <c r="B49" s="149"/>
      <c r="C49" s="150" t="s">
        <v>72</v>
      </c>
      <c r="D49" s="151"/>
      <c r="E49" s="148" t="s">
        <v>382</v>
      </c>
      <c r="F49" s="149"/>
      <c r="G49" s="27" t="s">
        <v>382</v>
      </c>
      <c r="H49" s="148" t="s">
        <v>398</v>
      </c>
      <c r="I49" s="149"/>
      <c r="J49" s="27" t="s">
        <v>388</v>
      </c>
      <c r="K49" s="27" t="s">
        <v>400</v>
      </c>
      <c r="L49" s="28">
        <v>6</v>
      </c>
      <c r="M49" s="29">
        <v>2594</v>
      </c>
      <c r="N49" s="57">
        <f t="shared" si="0"/>
        <v>15564</v>
      </c>
      <c r="O49" s="26" t="s">
        <v>4</v>
      </c>
      <c r="P49" s="54"/>
    </row>
    <row r="50" spans="1:16" ht="15.6" x14ac:dyDescent="0.25">
      <c r="A50" s="148" t="s">
        <v>59</v>
      </c>
      <c r="B50" s="149"/>
      <c r="C50" s="150" t="s">
        <v>72</v>
      </c>
      <c r="D50" s="151"/>
      <c r="E50" s="148" t="s">
        <v>382</v>
      </c>
      <c r="F50" s="149"/>
      <c r="G50" s="27" t="s">
        <v>382</v>
      </c>
      <c r="H50" s="148"/>
      <c r="I50" s="149"/>
      <c r="J50" s="27" t="s">
        <v>389</v>
      </c>
      <c r="K50" s="27" t="s">
        <v>401</v>
      </c>
      <c r="L50" s="28">
        <v>2</v>
      </c>
      <c r="M50" s="29">
        <v>2335</v>
      </c>
      <c r="N50" s="57">
        <f t="shared" si="0"/>
        <v>4670</v>
      </c>
      <c r="O50" s="26" t="s">
        <v>4</v>
      </c>
      <c r="P50" s="54"/>
    </row>
    <row r="51" spans="1:16" ht="31.2" x14ac:dyDescent="0.25">
      <c r="A51" s="148" t="s">
        <v>59</v>
      </c>
      <c r="B51" s="149"/>
      <c r="C51" s="150" t="s">
        <v>72</v>
      </c>
      <c r="D51" s="151"/>
      <c r="E51" s="148" t="s">
        <v>382</v>
      </c>
      <c r="F51" s="149"/>
      <c r="G51" s="27" t="s">
        <v>382</v>
      </c>
      <c r="H51" s="148"/>
      <c r="I51" s="149"/>
      <c r="J51" s="27" t="s">
        <v>390</v>
      </c>
      <c r="K51" s="27" t="s">
        <v>402</v>
      </c>
      <c r="L51" s="28">
        <v>2</v>
      </c>
      <c r="M51" s="29">
        <v>7370</v>
      </c>
      <c r="N51" s="57">
        <f t="shared" si="0"/>
        <v>14740</v>
      </c>
      <c r="O51" s="26" t="s">
        <v>4</v>
      </c>
      <c r="P51" s="54"/>
    </row>
    <row r="52" spans="1:16" ht="31.2" x14ac:dyDescent="0.25">
      <c r="A52" s="148" t="s">
        <v>59</v>
      </c>
      <c r="B52" s="149"/>
      <c r="C52" s="150" t="s">
        <v>62</v>
      </c>
      <c r="D52" s="151"/>
      <c r="E52" s="148" t="s">
        <v>382</v>
      </c>
      <c r="F52" s="149"/>
      <c r="G52" s="27" t="s">
        <v>382</v>
      </c>
      <c r="H52" s="148"/>
      <c r="I52" s="149"/>
      <c r="J52" s="27" t="s">
        <v>405</v>
      </c>
      <c r="K52" s="27" t="s">
        <v>403</v>
      </c>
      <c r="L52" s="28">
        <v>5</v>
      </c>
      <c r="M52" s="29">
        <v>1715</v>
      </c>
      <c r="N52" s="57">
        <f t="shared" si="0"/>
        <v>8575</v>
      </c>
      <c r="O52" s="26" t="s">
        <v>4</v>
      </c>
      <c r="P52" s="54"/>
    </row>
    <row r="53" spans="1:16" ht="15.6" x14ac:dyDescent="0.25">
      <c r="A53" s="148" t="s">
        <v>59</v>
      </c>
      <c r="B53" s="149"/>
      <c r="C53" s="150" t="s">
        <v>62</v>
      </c>
      <c r="D53" s="151"/>
      <c r="E53" s="148" t="s">
        <v>382</v>
      </c>
      <c r="F53" s="149"/>
      <c r="G53" s="27" t="s">
        <v>382</v>
      </c>
      <c r="H53" s="148"/>
      <c r="I53" s="149"/>
      <c r="J53" s="27" t="s">
        <v>391</v>
      </c>
      <c r="K53" s="27" t="s">
        <v>404</v>
      </c>
      <c r="L53" s="28">
        <v>1</v>
      </c>
      <c r="M53" s="29">
        <v>487</v>
      </c>
      <c r="N53" s="57">
        <f t="shared" si="0"/>
        <v>487</v>
      </c>
      <c r="O53" s="26" t="s">
        <v>4</v>
      </c>
      <c r="P53" s="54"/>
    </row>
    <row r="54" spans="1:16" ht="15.6" x14ac:dyDescent="0.25">
      <c r="A54" s="148"/>
      <c r="B54" s="149"/>
      <c r="C54" s="150"/>
      <c r="D54" s="151"/>
      <c r="E54" s="148" t="s">
        <v>407</v>
      </c>
      <c r="F54" s="149"/>
      <c r="G54" s="27" t="s">
        <v>408</v>
      </c>
      <c r="H54" s="148"/>
      <c r="I54" s="149"/>
      <c r="J54" s="27" t="s">
        <v>409</v>
      </c>
      <c r="K54" s="27"/>
      <c r="L54" s="28">
        <v>10</v>
      </c>
      <c r="M54" s="29">
        <v>683.4</v>
      </c>
      <c r="N54" s="57">
        <f t="shared" si="0"/>
        <v>6834</v>
      </c>
      <c r="O54" s="26" t="s">
        <v>4</v>
      </c>
      <c r="P54" s="54"/>
    </row>
    <row r="55" spans="1:16" ht="31.2" x14ac:dyDescent="0.25">
      <c r="A55" s="148"/>
      <c r="B55" s="149"/>
      <c r="C55" s="150"/>
      <c r="D55" s="151"/>
      <c r="E55" s="148" t="s">
        <v>407</v>
      </c>
      <c r="F55" s="149"/>
      <c r="G55" s="27" t="s">
        <v>408</v>
      </c>
      <c r="H55" s="148"/>
      <c r="I55" s="149"/>
      <c r="J55" s="27" t="s">
        <v>410</v>
      </c>
      <c r="K55" s="27"/>
      <c r="L55" s="28">
        <v>2</v>
      </c>
      <c r="M55" s="29">
        <v>315</v>
      </c>
      <c r="N55" s="57">
        <f t="shared" si="0"/>
        <v>630</v>
      </c>
      <c r="O55" s="26" t="s">
        <v>4</v>
      </c>
      <c r="P55" s="54"/>
    </row>
    <row r="56" spans="1:16" ht="31.2" x14ac:dyDescent="0.25">
      <c r="A56" s="148"/>
      <c r="B56" s="149"/>
      <c r="C56" s="150"/>
      <c r="D56" s="151"/>
      <c r="E56" s="148" t="s">
        <v>407</v>
      </c>
      <c r="F56" s="149"/>
      <c r="G56" s="27" t="s">
        <v>408</v>
      </c>
      <c r="H56" s="148"/>
      <c r="I56" s="149"/>
      <c r="J56" s="27" t="s">
        <v>411</v>
      </c>
      <c r="K56" s="27"/>
      <c r="L56" s="28">
        <v>2</v>
      </c>
      <c r="M56" s="29">
        <v>630</v>
      </c>
      <c r="N56" s="57">
        <f t="shared" si="0"/>
        <v>1260</v>
      </c>
      <c r="O56" s="26" t="s">
        <v>4</v>
      </c>
      <c r="P56" s="54"/>
    </row>
    <row r="57" spans="1:16" ht="31.2" x14ac:dyDescent="0.25">
      <c r="A57" s="148"/>
      <c r="B57" s="149"/>
      <c r="C57" s="150"/>
      <c r="D57" s="151"/>
      <c r="E57" s="148" t="s">
        <v>407</v>
      </c>
      <c r="F57" s="149"/>
      <c r="G57" s="27" t="s">
        <v>408</v>
      </c>
      <c r="H57" s="148"/>
      <c r="I57" s="149"/>
      <c r="J57" s="27" t="s">
        <v>412</v>
      </c>
      <c r="K57" s="27"/>
      <c r="L57" s="28">
        <v>2</v>
      </c>
      <c r="M57" s="29">
        <v>630</v>
      </c>
      <c r="N57" s="57">
        <f t="shared" si="0"/>
        <v>1260</v>
      </c>
      <c r="O57" s="26" t="s">
        <v>4</v>
      </c>
      <c r="P57" s="54"/>
    </row>
    <row r="58" spans="1:16" ht="31.2" x14ac:dyDescent="0.25">
      <c r="A58" s="148"/>
      <c r="B58" s="149"/>
      <c r="C58" s="150"/>
      <c r="D58" s="151"/>
      <c r="E58" s="148" t="s">
        <v>407</v>
      </c>
      <c r="F58" s="149"/>
      <c r="G58" s="27" t="s">
        <v>408</v>
      </c>
      <c r="H58" s="148"/>
      <c r="I58" s="149"/>
      <c r="J58" s="27" t="s">
        <v>413</v>
      </c>
      <c r="K58" s="27"/>
      <c r="L58" s="28">
        <v>6</v>
      </c>
      <c r="M58" s="29">
        <v>630</v>
      </c>
      <c r="N58" s="57">
        <f t="shared" si="0"/>
        <v>3780</v>
      </c>
      <c r="O58" s="26" t="s">
        <v>4</v>
      </c>
      <c r="P58" s="54"/>
    </row>
    <row r="59" spans="1:16" ht="31.2" x14ac:dyDescent="0.25">
      <c r="A59" s="148"/>
      <c r="B59" s="149"/>
      <c r="C59" s="150"/>
      <c r="D59" s="151"/>
      <c r="E59" s="148" t="s">
        <v>407</v>
      </c>
      <c r="F59" s="149"/>
      <c r="G59" s="27" t="s">
        <v>408</v>
      </c>
      <c r="H59" s="148"/>
      <c r="I59" s="149"/>
      <c r="J59" s="27" t="s">
        <v>414</v>
      </c>
      <c r="K59" s="27"/>
      <c r="L59" s="28">
        <v>7</v>
      </c>
      <c r="M59" s="29">
        <v>945</v>
      </c>
      <c r="N59" s="57">
        <f t="shared" si="0"/>
        <v>6615</v>
      </c>
      <c r="O59" s="26" t="s">
        <v>4</v>
      </c>
      <c r="P59" s="54"/>
    </row>
    <row r="60" spans="1:16" ht="31.2" x14ac:dyDescent="0.25">
      <c r="A60" s="148"/>
      <c r="B60" s="149"/>
      <c r="C60" s="150"/>
      <c r="D60" s="151"/>
      <c r="E60" s="148" t="s">
        <v>407</v>
      </c>
      <c r="F60" s="149"/>
      <c r="G60" s="27" t="s">
        <v>408</v>
      </c>
      <c r="H60" s="148"/>
      <c r="I60" s="149"/>
      <c r="J60" s="27" t="s">
        <v>415</v>
      </c>
      <c r="K60" s="27"/>
      <c r="L60" s="28">
        <v>2</v>
      </c>
      <c r="M60" s="29">
        <v>1890</v>
      </c>
      <c r="N60" s="57">
        <f t="shared" si="0"/>
        <v>3780</v>
      </c>
      <c r="O60" s="26" t="s">
        <v>4</v>
      </c>
      <c r="P60" s="54"/>
    </row>
    <row r="61" spans="1:16" ht="31.2" x14ac:dyDescent="0.25">
      <c r="A61" s="148"/>
      <c r="B61" s="149"/>
      <c r="C61" s="150"/>
      <c r="D61" s="151"/>
      <c r="E61" s="148" t="s">
        <v>407</v>
      </c>
      <c r="F61" s="149"/>
      <c r="G61" s="27" t="s">
        <v>408</v>
      </c>
      <c r="H61" s="148"/>
      <c r="I61" s="149"/>
      <c r="J61" s="27" t="s">
        <v>416</v>
      </c>
      <c r="K61" s="27"/>
      <c r="L61" s="28">
        <v>3</v>
      </c>
      <c r="M61" s="29">
        <v>1260</v>
      </c>
      <c r="N61" s="57">
        <f t="shared" si="0"/>
        <v>3780</v>
      </c>
      <c r="O61" s="26" t="s">
        <v>4</v>
      </c>
      <c r="P61" s="54"/>
    </row>
    <row r="62" spans="1:16" ht="31.2" x14ac:dyDescent="0.25">
      <c r="A62" s="148"/>
      <c r="B62" s="149"/>
      <c r="C62" s="150"/>
      <c r="D62" s="151"/>
      <c r="E62" s="148" t="s">
        <v>407</v>
      </c>
      <c r="F62" s="149"/>
      <c r="G62" s="27" t="s">
        <v>408</v>
      </c>
      <c r="H62" s="148"/>
      <c r="I62" s="149"/>
      <c r="J62" s="27" t="s">
        <v>417</v>
      </c>
      <c r="K62" s="27"/>
      <c r="L62" s="28">
        <v>7</v>
      </c>
      <c r="M62" s="29">
        <v>1575</v>
      </c>
      <c r="N62" s="57">
        <f t="shared" si="0"/>
        <v>11025</v>
      </c>
      <c r="O62" s="26" t="s">
        <v>4</v>
      </c>
      <c r="P62" s="54"/>
    </row>
    <row r="63" spans="1:16" ht="31.2" x14ac:dyDescent="0.25">
      <c r="A63" s="148"/>
      <c r="B63" s="149"/>
      <c r="C63" s="150"/>
      <c r="D63" s="151"/>
      <c r="E63" s="148" t="s">
        <v>407</v>
      </c>
      <c r="F63" s="149"/>
      <c r="G63" s="27" t="s">
        <v>408</v>
      </c>
      <c r="H63" s="148"/>
      <c r="I63" s="149"/>
      <c r="J63" s="27" t="s">
        <v>418</v>
      </c>
      <c r="K63" s="27"/>
      <c r="L63" s="28">
        <v>1</v>
      </c>
      <c r="M63" s="29">
        <v>1575</v>
      </c>
      <c r="N63" s="57">
        <f t="shared" si="0"/>
        <v>1575</v>
      </c>
      <c r="O63" s="26" t="s">
        <v>4</v>
      </c>
      <c r="P63" s="54"/>
    </row>
    <row r="64" spans="1:16" ht="93.6" x14ac:dyDescent="0.25">
      <c r="A64" s="148" t="s">
        <v>46</v>
      </c>
      <c r="B64" s="149"/>
      <c r="C64" s="150" t="s">
        <v>74</v>
      </c>
      <c r="D64" s="151"/>
      <c r="E64" s="148" t="s">
        <v>439</v>
      </c>
      <c r="F64" s="149"/>
      <c r="G64" s="27" t="s">
        <v>440</v>
      </c>
      <c r="H64" s="148"/>
      <c r="I64" s="149"/>
      <c r="J64" s="27" t="s">
        <v>443</v>
      </c>
      <c r="K64" s="27" t="s">
        <v>451</v>
      </c>
      <c r="L64" s="28">
        <v>1</v>
      </c>
      <c r="M64" s="29">
        <v>19363.2</v>
      </c>
      <c r="N64" s="57">
        <f t="shared" si="0"/>
        <v>19363.2</v>
      </c>
      <c r="O64" s="26" t="s">
        <v>4</v>
      </c>
      <c r="P64" s="54"/>
    </row>
    <row r="65" spans="1:16" ht="46.8" x14ac:dyDescent="0.25">
      <c r="A65" s="148" t="s">
        <v>46</v>
      </c>
      <c r="B65" s="149"/>
      <c r="C65" s="150" t="s">
        <v>74</v>
      </c>
      <c r="D65" s="151"/>
      <c r="E65" s="148" t="s">
        <v>439</v>
      </c>
      <c r="F65" s="149"/>
      <c r="G65" s="27" t="s">
        <v>441</v>
      </c>
      <c r="H65" s="148"/>
      <c r="I65" s="149"/>
      <c r="J65" s="27" t="s">
        <v>444</v>
      </c>
      <c r="K65" s="27" t="s">
        <v>452</v>
      </c>
      <c r="L65" s="28">
        <v>1</v>
      </c>
      <c r="M65" s="29">
        <v>9077.1</v>
      </c>
      <c r="N65" s="57">
        <f t="shared" si="0"/>
        <v>9077.1</v>
      </c>
      <c r="O65" s="26" t="s">
        <v>4</v>
      </c>
      <c r="P65" s="54"/>
    </row>
    <row r="66" spans="1:16" ht="15.6" x14ac:dyDescent="0.25">
      <c r="A66" s="148" t="s">
        <v>46</v>
      </c>
      <c r="B66" s="149"/>
      <c r="C66" s="150" t="s">
        <v>74</v>
      </c>
      <c r="D66" s="151"/>
      <c r="E66" s="148" t="s">
        <v>439</v>
      </c>
      <c r="F66" s="149"/>
      <c r="G66" s="27" t="s">
        <v>440</v>
      </c>
      <c r="H66" s="148"/>
      <c r="I66" s="149"/>
      <c r="J66" s="27" t="s">
        <v>445</v>
      </c>
      <c r="K66" s="27" t="s">
        <v>453</v>
      </c>
      <c r="L66" s="28">
        <v>1</v>
      </c>
      <c r="M66" s="29">
        <v>4125</v>
      </c>
      <c r="N66" s="57">
        <f t="shared" si="0"/>
        <v>4125</v>
      </c>
      <c r="O66" s="26" t="s">
        <v>4</v>
      </c>
      <c r="P66" s="54"/>
    </row>
    <row r="67" spans="1:16" ht="31.2" x14ac:dyDescent="0.25">
      <c r="A67" s="148" t="s">
        <v>46</v>
      </c>
      <c r="B67" s="149"/>
      <c r="C67" s="150" t="s">
        <v>74</v>
      </c>
      <c r="D67" s="151"/>
      <c r="E67" s="148" t="s">
        <v>439</v>
      </c>
      <c r="F67" s="149"/>
      <c r="G67" s="27" t="s">
        <v>440</v>
      </c>
      <c r="H67" s="148"/>
      <c r="I67" s="149"/>
      <c r="J67" s="27" t="s">
        <v>446</v>
      </c>
      <c r="K67" s="27" t="s">
        <v>454</v>
      </c>
      <c r="L67" s="28">
        <v>1</v>
      </c>
      <c r="M67" s="29">
        <v>433.2</v>
      </c>
      <c r="N67" s="57">
        <f t="shared" si="0"/>
        <v>433.2</v>
      </c>
      <c r="O67" s="26" t="s">
        <v>4</v>
      </c>
      <c r="P67" s="54"/>
    </row>
    <row r="68" spans="1:16" ht="15.6" x14ac:dyDescent="0.25">
      <c r="A68" s="148" t="s">
        <v>46</v>
      </c>
      <c r="B68" s="149"/>
      <c r="C68" s="150" t="s">
        <v>74</v>
      </c>
      <c r="D68" s="151"/>
      <c r="E68" s="148" t="s">
        <v>439</v>
      </c>
      <c r="F68" s="149"/>
      <c r="G68" s="27" t="s">
        <v>442</v>
      </c>
      <c r="H68" s="148" t="s">
        <v>455</v>
      </c>
      <c r="I68" s="149"/>
      <c r="J68" s="27" t="s">
        <v>447</v>
      </c>
      <c r="K68" s="27" t="s">
        <v>456</v>
      </c>
      <c r="L68" s="28">
        <v>4</v>
      </c>
      <c r="M68" s="29">
        <v>720</v>
      </c>
      <c r="N68" s="57">
        <f t="shared" ref="N68:N131" si="1">$L68*$M68</f>
        <v>2880</v>
      </c>
      <c r="O68" s="26" t="s">
        <v>4</v>
      </c>
      <c r="P68" s="54"/>
    </row>
    <row r="69" spans="1:16" ht="15.6" x14ac:dyDescent="0.25">
      <c r="A69" s="148" t="s">
        <v>46</v>
      </c>
      <c r="B69" s="149"/>
      <c r="C69" s="150" t="s">
        <v>74</v>
      </c>
      <c r="D69" s="151"/>
      <c r="E69" s="148" t="s">
        <v>439</v>
      </c>
      <c r="F69" s="149"/>
      <c r="G69" s="27" t="s">
        <v>440</v>
      </c>
      <c r="H69" s="148"/>
      <c r="I69" s="149"/>
      <c r="J69" s="27" t="s">
        <v>448</v>
      </c>
      <c r="K69" s="27" t="s">
        <v>457</v>
      </c>
      <c r="L69" s="28">
        <v>2</v>
      </c>
      <c r="M69" s="29">
        <v>4969</v>
      </c>
      <c r="N69" s="57">
        <f t="shared" si="1"/>
        <v>9938</v>
      </c>
      <c r="O69" s="26" t="s">
        <v>4</v>
      </c>
      <c r="P69" s="54"/>
    </row>
    <row r="70" spans="1:16" ht="15.6" x14ac:dyDescent="0.25">
      <c r="A70" s="148" t="s">
        <v>46</v>
      </c>
      <c r="B70" s="149"/>
      <c r="C70" s="150" t="s">
        <v>74</v>
      </c>
      <c r="D70" s="151"/>
      <c r="E70" s="148" t="s">
        <v>439</v>
      </c>
      <c r="F70" s="149"/>
      <c r="G70" s="27" t="s">
        <v>440</v>
      </c>
      <c r="H70" s="148"/>
      <c r="I70" s="149"/>
      <c r="J70" s="27" t="s">
        <v>449</v>
      </c>
      <c r="K70" s="27" t="s">
        <v>458</v>
      </c>
      <c r="L70" s="28">
        <v>2</v>
      </c>
      <c r="M70" s="29">
        <v>3464</v>
      </c>
      <c r="N70" s="57">
        <f t="shared" si="1"/>
        <v>6928</v>
      </c>
      <c r="O70" s="26" t="s">
        <v>4</v>
      </c>
      <c r="P70" s="54"/>
    </row>
    <row r="71" spans="1:16" ht="124.8" x14ac:dyDescent="0.25">
      <c r="A71" s="148" t="s">
        <v>46</v>
      </c>
      <c r="B71" s="149"/>
      <c r="C71" s="150" t="s">
        <v>74</v>
      </c>
      <c r="D71" s="151"/>
      <c r="E71" s="148" t="s">
        <v>439</v>
      </c>
      <c r="F71" s="149"/>
      <c r="G71" s="27"/>
      <c r="H71" s="148"/>
      <c r="I71" s="149"/>
      <c r="J71" s="27" t="s">
        <v>450</v>
      </c>
      <c r="K71" s="27" t="s">
        <v>459</v>
      </c>
      <c r="L71" s="28">
        <v>1</v>
      </c>
      <c r="M71" s="29">
        <v>2363.64</v>
      </c>
      <c r="N71" s="57">
        <f t="shared" si="1"/>
        <v>2363.64</v>
      </c>
      <c r="O71" s="26" t="s">
        <v>4</v>
      </c>
      <c r="P71" s="54"/>
    </row>
    <row r="72" spans="1:16" ht="15.6" x14ac:dyDescent="0.25">
      <c r="A72" s="148" t="s">
        <v>80</v>
      </c>
      <c r="B72" s="149"/>
      <c r="C72" s="150" t="s">
        <v>47</v>
      </c>
      <c r="D72" s="151"/>
      <c r="E72" s="148" t="s">
        <v>299</v>
      </c>
      <c r="F72" s="149"/>
      <c r="G72" s="27" t="s">
        <v>299</v>
      </c>
      <c r="H72" s="148"/>
      <c r="I72" s="149"/>
      <c r="J72" s="27" t="s">
        <v>460</v>
      </c>
      <c r="K72" s="27">
        <v>91619</v>
      </c>
      <c r="L72" s="28">
        <v>1</v>
      </c>
      <c r="M72" s="29">
        <v>393.72</v>
      </c>
      <c r="N72" s="57">
        <f t="shared" si="1"/>
        <v>393.72</v>
      </c>
      <c r="O72" s="26" t="s">
        <v>4</v>
      </c>
      <c r="P72" s="54"/>
    </row>
    <row r="73" spans="1:16" ht="31.2" x14ac:dyDescent="0.25">
      <c r="A73" s="148" t="s">
        <v>80</v>
      </c>
      <c r="B73" s="149"/>
      <c r="C73" s="150" t="s">
        <v>47</v>
      </c>
      <c r="D73" s="151"/>
      <c r="E73" s="148" t="s">
        <v>299</v>
      </c>
      <c r="F73" s="149"/>
      <c r="G73" s="91" t="s">
        <v>299</v>
      </c>
      <c r="H73" s="148"/>
      <c r="I73" s="149"/>
      <c r="J73" s="27" t="s">
        <v>461</v>
      </c>
      <c r="K73" s="27">
        <v>91652</v>
      </c>
      <c r="L73" s="28">
        <v>2</v>
      </c>
      <c r="M73" s="29">
        <v>124.92</v>
      </c>
      <c r="N73" s="57">
        <f t="shared" si="1"/>
        <v>249.84</v>
      </c>
      <c r="O73" s="26" t="s">
        <v>4</v>
      </c>
      <c r="P73" s="54"/>
    </row>
    <row r="74" spans="1:16" ht="31.2" x14ac:dyDescent="0.25">
      <c r="A74" s="148" t="s">
        <v>80</v>
      </c>
      <c r="B74" s="149"/>
      <c r="C74" s="150" t="s">
        <v>72</v>
      </c>
      <c r="D74" s="151"/>
      <c r="E74" s="148" t="s">
        <v>299</v>
      </c>
      <c r="F74" s="149"/>
      <c r="G74" s="91" t="s">
        <v>299</v>
      </c>
      <c r="H74" s="148"/>
      <c r="I74" s="149"/>
      <c r="J74" s="27" t="s">
        <v>462</v>
      </c>
      <c r="K74" s="27">
        <v>91653</v>
      </c>
      <c r="L74" s="28">
        <v>2</v>
      </c>
      <c r="M74" s="29">
        <v>39.69</v>
      </c>
      <c r="N74" s="57">
        <f t="shared" si="1"/>
        <v>79.38</v>
      </c>
      <c r="O74" s="26" t="s">
        <v>4</v>
      </c>
      <c r="P74" s="54"/>
    </row>
    <row r="75" spans="1:16" ht="31.2" x14ac:dyDescent="0.25">
      <c r="A75" s="148" t="s">
        <v>80</v>
      </c>
      <c r="B75" s="149"/>
      <c r="C75" s="150" t="s">
        <v>47</v>
      </c>
      <c r="D75" s="151"/>
      <c r="E75" s="148" t="s">
        <v>299</v>
      </c>
      <c r="F75" s="149"/>
      <c r="G75" s="91" t="s">
        <v>299</v>
      </c>
      <c r="H75" s="148"/>
      <c r="I75" s="149"/>
      <c r="J75" s="27" t="s">
        <v>463</v>
      </c>
      <c r="K75" s="27">
        <v>1006060</v>
      </c>
      <c r="L75" s="28">
        <v>1</v>
      </c>
      <c r="M75" s="29">
        <v>43.91</v>
      </c>
      <c r="N75" s="57">
        <f t="shared" si="1"/>
        <v>43.91</v>
      </c>
      <c r="O75" s="26" t="s">
        <v>4</v>
      </c>
      <c r="P75" s="54"/>
    </row>
    <row r="76" spans="1:16" ht="31.2" x14ac:dyDescent="0.25">
      <c r="A76" s="148" t="s">
        <v>80</v>
      </c>
      <c r="B76" s="149"/>
      <c r="C76" s="150" t="s">
        <v>72</v>
      </c>
      <c r="D76" s="151"/>
      <c r="E76" s="148" t="s">
        <v>299</v>
      </c>
      <c r="F76" s="149"/>
      <c r="G76" s="91" t="s">
        <v>299</v>
      </c>
      <c r="H76" s="148"/>
      <c r="I76" s="149"/>
      <c r="J76" s="27" t="s">
        <v>464</v>
      </c>
      <c r="K76" s="27">
        <v>42155</v>
      </c>
      <c r="L76" s="28">
        <v>1</v>
      </c>
      <c r="M76" s="29">
        <v>95.33</v>
      </c>
      <c r="N76" s="57">
        <f t="shared" si="1"/>
        <v>95.33</v>
      </c>
      <c r="O76" s="26" t="s">
        <v>4</v>
      </c>
      <c r="P76" s="54"/>
    </row>
    <row r="77" spans="1:16" ht="15.6" x14ac:dyDescent="0.25">
      <c r="A77" s="148" t="s">
        <v>80</v>
      </c>
      <c r="B77" s="149"/>
      <c r="C77" s="150" t="s">
        <v>72</v>
      </c>
      <c r="D77" s="151"/>
      <c r="E77" s="148" t="s">
        <v>299</v>
      </c>
      <c r="F77" s="149"/>
      <c r="G77" s="91" t="s">
        <v>299</v>
      </c>
      <c r="H77" s="148"/>
      <c r="I77" s="149"/>
      <c r="J77" s="27" t="s">
        <v>465</v>
      </c>
      <c r="K77" s="27">
        <v>91083</v>
      </c>
      <c r="L77" s="28">
        <v>4</v>
      </c>
      <c r="M77" s="29">
        <v>30.98</v>
      </c>
      <c r="N77" s="57">
        <f t="shared" si="1"/>
        <v>123.92</v>
      </c>
      <c r="O77" s="26" t="s">
        <v>9</v>
      </c>
      <c r="P77" s="54"/>
    </row>
    <row r="78" spans="1:16" ht="15.6" x14ac:dyDescent="0.25">
      <c r="A78" s="148" t="s">
        <v>80</v>
      </c>
      <c r="B78" s="149"/>
      <c r="C78" s="150" t="s">
        <v>47</v>
      </c>
      <c r="D78" s="151"/>
      <c r="E78" s="148" t="s">
        <v>299</v>
      </c>
      <c r="F78" s="149"/>
      <c r="G78" s="91" t="s">
        <v>299</v>
      </c>
      <c r="H78" s="148"/>
      <c r="I78" s="149"/>
      <c r="J78" s="27" t="s">
        <v>466</v>
      </c>
      <c r="K78" s="27">
        <v>90309</v>
      </c>
      <c r="L78" s="28">
        <v>2</v>
      </c>
      <c r="M78" s="29">
        <v>48.71</v>
      </c>
      <c r="N78" s="57">
        <f t="shared" si="1"/>
        <v>97.42</v>
      </c>
      <c r="O78" s="26" t="s">
        <v>9</v>
      </c>
      <c r="P78" s="54"/>
    </row>
    <row r="79" spans="1:16" ht="15.6" x14ac:dyDescent="0.25">
      <c r="A79" s="148" t="s">
        <v>80</v>
      </c>
      <c r="B79" s="149"/>
      <c r="C79" s="150" t="s">
        <v>47</v>
      </c>
      <c r="D79" s="151"/>
      <c r="E79" s="148" t="s">
        <v>299</v>
      </c>
      <c r="F79" s="149"/>
      <c r="G79" s="91" t="s">
        <v>299</v>
      </c>
      <c r="H79" s="148"/>
      <c r="I79" s="149"/>
      <c r="J79" s="27" t="s">
        <v>467</v>
      </c>
      <c r="K79" s="27">
        <v>24436</v>
      </c>
      <c r="L79" s="28">
        <v>4</v>
      </c>
      <c r="M79" s="29">
        <v>39.78</v>
      </c>
      <c r="N79" s="57">
        <f t="shared" si="1"/>
        <v>159.12</v>
      </c>
      <c r="O79" s="26" t="s">
        <v>9</v>
      </c>
      <c r="P79" s="54"/>
    </row>
    <row r="80" spans="1:16" ht="15.6" x14ac:dyDescent="0.25">
      <c r="A80" s="148" t="s">
        <v>94</v>
      </c>
      <c r="B80" s="149"/>
      <c r="C80" s="150" t="s">
        <v>72</v>
      </c>
      <c r="D80" s="151"/>
      <c r="E80" s="148" t="s">
        <v>468</v>
      </c>
      <c r="F80" s="149"/>
      <c r="G80" s="27" t="s">
        <v>469</v>
      </c>
      <c r="H80" s="148"/>
      <c r="I80" s="149"/>
      <c r="J80" s="27"/>
      <c r="K80" s="27" t="s">
        <v>485</v>
      </c>
      <c r="L80" s="28">
        <v>24</v>
      </c>
      <c r="M80" s="29">
        <v>10.88</v>
      </c>
      <c r="N80" s="57">
        <f t="shared" si="1"/>
        <v>261.12</v>
      </c>
      <c r="O80" s="26" t="s">
        <v>9</v>
      </c>
      <c r="P80" s="54"/>
    </row>
    <row r="81" spans="1:16" ht="15.6" x14ac:dyDescent="0.25">
      <c r="A81" s="148" t="s">
        <v>94</v>
      </c>
      <c r="B81" s="149"/>
      <c r="C81" s="150" t="s">
        <v>72</v>
      </c>
      <c r="D81" s="151"/>
      <c r="E81" s="148" t="s">
        <v>468</v>
      </c>
      <c r="F81" s="149"/>
      <c r="G81" s="27" t="s">
        <v>469</v>
      </c>
      <c r="H81" s="148"/>
      <c r="I81" s="149"/>
      <c r="J81" s="27"/>
      <c r="K81" s="27" t="s">
        <v>486</v>
      </c>
      <c r="L81" s="28">
        <v>16</v>
      </c>
      <c r="M81" s="29">
        <v>14.12</v>
      </c>
      <c r="N81" s="57">
        <f t="shared" si="1"/>
        <v>225.92</v>
      </c>
      <c r="O81" s="26" t="s">
        <v>9</v>
      </c>
      <c r="P81" s="54"/>
    </row>
    <row r="82" spans="1:16" ht="15.6" x14ac:dyDescent="0.25">
      <c r="A82" s="148" t="s">
        <v>94</v>
      </c>
      <c r="B82" s="149"/>
      <c r="C82" s="150" t="s">
        <v>72</v>
      </c>
      <c r="D82" s="151"/>
      <c r="E82" s="148" t="s">
        <v>468</v>
      </c>
      <c r="F82" s="149"/>
      <c r="G82" s="27" t="s">
        <v>469</v>
      </c>
      <c r="H82" s="148"/>
      <c r="I82" s="149"/>
      <c r="J82" s="27"/>
      <c r="K82" s="27" t="s">
        <v>487</v>
      </c>
      <c r="L82" s="28">
        <v>12</v>
      </c>
      <c r="M82" s="29">
        <v>18.899999999999999</v>
      </c>
      <c r="N82" s="57">
        <f t="shared" si="1"/>
        <v>226.79999999999998</v>
      </c>
      <c r="O82" s="26" t="s">
        <v>9</v>
      </c>
      <c r="P82" s="54"/>
    </row>
    <row r="83" spans="1:16" ht="15.6" x14ac:dyDescent="0.25">
      <c r="A83" s="148" t="s">
        <v>94</v>
      </c>
      <c r="B83" s="149"/>
      <c r="C83" s="150" t="s">
        <v>72</v>
      </c>
      <c r="D83" s="151"/>
      <c r="E83" s="148" t="s">
        <v>468</v>
      </c>
      <c r="F83" s="149"/>
      <c r="G83" s="27" t="s">
        <v>469</v>
      </c>
      <c r="H83" s="148"/>
      <c r="I83" s="149"/>
      <c r="J83" s="27"/>
      <c r="K83" s="27" t="s">
        <v>488</v>
      </c>
      <c r="L83" s="28">
        <v>12</v>
      </c>
      <c r="M83" s="29">
        <v>14.04</v>
      </c>
      <c r="N83" s="57">
        <f t="shared" si="1"/>
        <v>168.48</v>
      </c>
      <c r="O83" s="26" t="s">
        <v>9</v>
      </c>
      <c r="P83" s="54"/>
    </row>
    <row r="84" spans="1:16" ht="15.6" x14ac:dyDescent="0.25">
      <c r="A84" s="148" t="s">
        <v>94</v>
      </c>
      <c r="B84" s="149"/>
      <c r="C84" s="150" t="s">
        <v>72</v>
      </c>
      <c r="D84" s="151"/>
      <c r="E84" s="148" t="s">
        <v>468</v>
      </c>
      <c r="F84" s="149"/>
      <c r="G84" s="27" t="s">
        <v>469</v>
      </c>
      <c r="H84" s="148"/>
      <c r="I84" s="149"/>
      <c r="J84" s="27"/>
      <c r="K84" s="27" t="s">
        <v>489</v>
      </c>
      <c r="L84" s="28">
        <v>12</v>
      </c>
      <c r="M84" s="29">
        <v>17.28</v>
      </c>
      <c r="N84" s="57">
        <f t="shared" si="1"/>
        <v>207.36</v>
      </c>
      <c r="O84" s="26" t="s">
        <v>9</v>
      </c>
      <c r="P84" s="54"/>
    </row>
    <row r="85" spans="1:16" ht="15.6" x14ac:dyDescent="0.25">
      <c r="A85" s="148" t="s">
        <v>94</v>
      </c>
      <c r="B85" s="149"/>
      <c r="C85" s="150" t="s">
        <v>72</v>
      </c>
      <c r="D85" s="151"/>
      <c r="E85" s="148" t="s">
        <v>468</v>
      </c>
      <c r="F85" s="149"/>
      <c r="G85" s="27" t="s">
        <v>469</v>
      </c>
      <c r="H85" s="148"/>
      <c r="I85" s="149"/>
      <c r="J85" s="27"/>
      <c r="K85" s="27" t="s">
        <v>490</v>
      </c>
      <c r="L85" s="28">
        <v>6</v>
      </c>
      <c r="M85" s="29">
        <v>6.59</v>
      </c>
      <c r="N85" s="57">
        <f t="shared" si="1"/>
        <v>39.54</v>
      </c>
      <c r="O85" s="26" t="s">
        <v>9</v>
      </c>
      <c r="P85" s="54"/>
    </row>
    <row r="86" spans="1:16" ht="15.6" x14ac:dyDescent="0.25">
      <c r="A86" s="148" t="s">
        <v>94</v>
      </c>
      <c r="B86" s="149"/>
      <c r="C86" s="150" t="s">
        <v>72</v>
      </c>
      <c r="D86" s="151"/>
      <c r="E86" s="148" t="s">
        <v>468</v>
      </c>
      <c r="F86" s="149"/>
      <c r="G86" s="27" t="s">
        <v>469</v>
      </c>
      <c r="H86" s="148"/>
      <c r="I86" s="149"/>
      <c r="J86" s="27"/>
      <c r="K86" s="27" t="s">
        <v>491</v>
      </c>
      <c r="L86" s="28">
        <v>12</v>
      </c>
      <c r="M86" s="29">
        <v>8.18</v>
      </c>
      <c r="N86" s="57">
        <f t="shared" si="1"/>
        <v>98.16</v>
      </c>
      <c r="O86" s="26" t="s">
        <v>9</v>
      </c>
      <c r="P86" s="54"/>
    </row>
    <row r="87" spans="1:16" ht="15.6" x14ac:dyDescent="0.25">
      <c r="A87" s="148" t="s">
        <v>94</v>
      </c>
      <c r="B87" s="149"/>
      <c r="C87" s="150" t="s">
        <v>72</v>
      </c>
      <c r="D87" s="151"/>
      <c r="E87" s="148" t="s">
        <v>468</v>
      </c>
      <c r="F87" s="149"/>
      <c r="G87" s="27" t="s">
        <v>469</v>
      </c>
      <c r="H87" s="148"/>
      <c r="I87" s="149"/>
      <c r="J87" s="27"/>
      <c r="K87" s="27" t="s">
        <v>492</v>
      </c>
      <c r="L87" s="28">
        <v>12</v>
      </c>
      <c r="M87" s="29">
        <v>11.87</v>
      </c>
      <c r="N87" s="57">
        <f t="shared" si="1"/>
        <v>142.44</v>
      </c>
      <c r="O87" s="26" t="s">
        <v>9</v>
      </c>
      <c r="P87" s="54"/>
    </row>
    <row r="88" spans="1:16" ht="15.6" x14ac:dyDescent="0.25">
      <c r="A88" s="148" t="s">
        <v>94</v>
      </c>
      <c r="B88" s="149"/>
      <c r="C88" s="150" t="s">
        <v>72</v>
      </c>
      <c r="D88" s="151"/>
      <c r="E88" s="148" t="s">
        <v>468</v>
      </c>
      <c r="F88" s="149"/>
      <c r="G88" s="27" t="s">
        <v>469</v>
      </c>
      <c r="H88" s="148"/>
      <c r="I88" s="149"/>
      <c r="J88" s="27"/>
      <c r="K88" s="27" t="s">
        <v>493</v>
      </c>
      <c r="L88" s="28">
        <v>12</v>
      </c>
      <c r="M88" s="29">
        <v>6.76</v>
      </c>
      <c r="N88" s="57">
        <f t="shared" si="1"/>
        <v>81.12</v>
      </c>
      <c r="O88" s="26"/>
      <c r="P88" s="54"/>
    </row>
    <row r="89" spans="1:16" ht="15.6" x14ac:dyDescent="0.25">
      <c r="A89" s="148" t="s">
        <v>94</v>
      </c>
      <c r="B89" s="149"/>
      <c r="C89" s="150" t="s">
        <v>72</v>
      </c>
      <c r="D89" s="151"/>
      <c r="E89" s="148" t="s">
        <v>468</v>
      </c>
      <c r="F89" s="149"/>
      <c r="G89" s="27" t="s">
        <v>469</v>
      </c>
      <c r="H89" s="148"/>
      <c r="I89" s="149"/>
      <c r="J89" s="27"/>
      <c r="K89" s="27" t="s">
        <v>494</v>
      </c>
      <c r="L89" s="28">
        <v>12</v>
      </c>
      <c r="M89" s="29">
        <v>10.24</v>
      </c>
      <c r="N89" s="57">
        <f t="shared" si="1"/>
        <v>122.88</v>
      </c>
      <c r="O89" s="26" t="s">
        <v>9</v>
      </c>
      <c r="P89" s="54"/>
    </row>
    <row r="90" spans="1:16" ht="15.6" x14ac:dyDescent="0.25">
      <c r="A90" s="148" t="s">
        <v>94</v>
      </c>
      <c r="B90" s="149"/>
      <c r="C90" s="150" t="s">
        <v>72</v>
      </c>
      <c r="D90" s="151"/>
      <c r="E90" s="148" t="s">
        <v>468</v>
      </c>
      <c r="F90" s="149"/>
      <c r="G90" s="27" t="s">
        <v>469</v>
      </c>
      <c r="H90" s="148"/>
      <c r="I90" s="149"/>
      <c r="J90" s="27"/>
      <c r="K90" s="27" t="s">
        <v>495</v>
      </c>
      <c r="L90" s="28">
        <v>18</v>
      </c>
      <c r="M90" s="29">
        <v>6.91</v>
      </c>
      <c r="N90" s="57">
        <f t="shared" si="1"/>
        <v>124.38</v>
      </c>
      <c r="O90" s="26" t="s">
        <v>9</v>
      </c>
      <c r="P90" s="54"/>
    </row>
    <row r="91" spans="1:16" ht="15.6" x14ac:dyDescent="0.25">
      <c r="A91" s="148" t="s">
        <v>94</v>
      </c>
      <c r="B91" s="149"/>
      <c r="C91" s="150" t="s">
        <v>72</v>
      </c>
      <c r="D91" s="151"/>
      <c r="E91" s="148" t="s">
        <v>468</v>
      </c>
      <c r="F91" s="149"/>
      <c r="G91" s="27" t="s">
        <v>470</v>
      </c>
      <c r="H91" s="148"/>
      <c r="I91" s="149"/>
      <c r="J91" s="27"/>
      <c r="K91" s="27" t="s">
        <v>496</v>
      </c>
      <c r="L91" s="28">
        <v>3</v>
      </c>
      <c r="M91" s="29">
        <v>129.71</v>
      </c>
      <c r="N91" s="57">
        <f t="shared" si="1"/>
        <v>389.13</v>
      </c>
      <c r="O91" s="26" t="s">
        <v>9</v>
      </c>
      <c r="P91" s="54"/>
    </row>
    <row r="92" spans="1:16" ht="15.6" x14ac:dyDescent="0.25">
      <c r="A92" s="148" t="s">
        <v>94</v>
      </c>
      <c r="B92" s="149"/>
      <c r="C92" s="150" t="s">
        <v>72</v>
      </c>
      <c r="D92" s="151"/>
      <c r="E92" s="148" t="s">
        <v>468</v>
      </c>
      <c r="F92" s="149"/>
      <c r="G92" s="27" t="s">
        <v>470</v>
      </c>
      <c r="H92" s="148"/>
      <c r="I92" s="149"/>
      <c r="J92" s="27"/>
      <c r="K92" s="27" t="s">
        <v>497</v>
      </c>
      <c r="L92" s="28">
        <v>3</v>
      </c>
      <c r="M92" s="29">
        <v>97.44</v>
      </c>
      <c r="N92" s="57">
        <f t="shared" si="1"/>
        <v>292.32</v>
      </c>
      <c r="O92" s="26" t="s">
        <v>9</v>
      </c>
      <c r="P92" s="54"/>
    </row>
    <row r="93" spans="1:16" ht="15.6" x14ac:dyDescent="0.25">
      <c r="A93" s="148" t="s">
        <v>94</v>
      </c>
      <c r="B93" s="149"/>
      <c r="C93" s="150" t="s">
        <v>72</v>
      </c>
      <c r="D93" s="151"/>
      <c r="E93" s="148" t="s">
        <v>468</v>
      </c>
      <c r="F93" s="149"/>
      <c r="G93" s="27" t="s">
        <v>469</v>
      </c>
      <c r="H93" s="148"/>
      <c r="I93" s="149"/>
      <c r="J93" s="27"/>
      <c r="K93" s="27" t="s">
        <v>498</v>
      </c>
      <c r="L93" s="28">
        <v>48</v>
      </c>
      <c r="M93" s="29">
        <v>8.6</v>
      </c>
      <c r="N93" s="57">
        <f t="shared" si="1"/>
        <v>412.79999999999995</v>
      </c>
      <c r="O93" s="26" t="s">
        <v>9</v>
      </c>
      <c r="P93" s="54"/>
    </row>
    <row r="94" spans="1:16" ht="15.6" x14ac:dyDescent="0.25">
      <c r="A94" s="148" t="s">
        <v>94</v>
      </c>
      <c r="B94" s="149"/>
      <c r="C94" s="150" t="s">
        <v>72</v>
      </c>
      <c r="D94" s="151"/>
      <c r="E94" s="148" t="s">
        <v>468</v>
      </c>
      <c r="F94" s="149"/>
      <c r="G94" s="27" t="s">
        <v>470</v>
      </c>
      <c r="H94" s="148"/>
      <c r="I94" s="149"/>
      <c r="J94" s="27"/>
      <c r="K94" s="27">
        <v>68362</v>
      </c>
      <c r="L94" s="28">
        <v>6</v>
      </c>
      <c r="M94" s="29">
        <v>117.81</v>
      </c>
      <c r="N94" s="57">
        <f t="shared" si="1"/>
        <v>706.86</v>
      </c>
      <c r="O94" s="26" t="s">
        <v>9</v>
      </c>
      <c r="P94" s="54"/>
    </row>
    <row r="95" spans="1:16" ht="15.6" x14ac:dyDescent="0.25">
      <c r="A95" s="148" t="s">
        <v>94</v>
      </c>
      <c r="B95" s="149"/>
      <c r="C95" s="150" t="s">
        <v>72</v>
      </c>
      <c r="D95" s="151"/>
      <c r="E95" s="148" t="s">
        <v>468</v>
      </c>
      <c r="F95" s="149"/>
      <c r="G95" s="27" t="s">
        <v>470</v>
      </c>
      <c r="H95" s="148"/>
      <c r="I95" s="149"/>
      <c r="J95" s="27"/>
      <c r="K95" s="27" t="s">
        <v>499</v>
      </c>
      <c r="L95" s="28">
        <v>4</v>
      </c>
      <c r="M95" s="29">
        <v>26.46</v>
      </c>
      <c r="N95" s="57">
        <f t="shared" si="1"/>
        <v>105.84</v>
      </c>
      <c r="O95" s="26" t="s">
        <v>9</v>
      </c>
      <c r="P95" s="54"/>
    </row>
    <row r="96" spans="1:16" ht="15.6" x14ac:dyDescent="0.25">
      <c r="A96" s="148" t="s">
        <v>94</v>
      </c>
      <c r="B96" s="149"/>
      <c r="C96" s="150" t="s">
        <v>72</v>
      </c>
      <c r="D96" s="151"/>
      <c r="E96" s="148" t="s">
        <v>468</v>
      </c>
      <c r="F96" s="149"/>
      <c r="G96" s="27" t="s">
        <v>471</v>
      </c>
      <c r="H96" s="148"/>
      <c r="I96" s="149"/>
      <c r="J96" s="27"/>
      <c r="K96" s="27" t="s">
        <v>500</v>
      </c>
      <c r="L96" s="28">
        <v>2</v>
      </c>
      <c r="M96" s="29">
        <v>152.36000000000001</v>
      </c>
      <c r="N96" s="57">
        <f t="shared" si="1"/>
        <v>304.72000000000003</v>
      </c>
      <c r="O96" s="26" t="s">
        <v>9</v>
      </c>
      <c r="P96" s="54"/>
    </row>
    <row r="97" spans="1:16" ht="15.6" x14ac:dyDescent="0.25">
      <c r="A97" s="148" t="s">
        <v>94</v>
      </c>
      <c r="B97" s="149"/>
      <c r="C97" s="150" t="s">
        <v>72</v>
      </c>
      <c r="D97" s="151"/>
      <c r="E97" s="148" t="s">
        <v>468</v>
      </c>
      <c r="F97" s="149"/>
      <c r="G97" s="27" t="s">
        <v>471</v>
      </c>
      <c r="H97" s="148"/>
      <c r="I97" s="149"/>
      <c r="J97" s="27"/>
      <c r="K97" s="27" t="s">
        <v>501</v>
      </c>
      <c r="L97" s="28">
        <v>2</v>
      </c>
      <c r="M97" s="29">
        <v>37.869999999999997</v>
      </c>
      <c r="N97" s="57">
        <f t="shared" si="1"/>
        <v>75.739999999999995</v>
      </c>
      <c r="O97" s="26" t="s">
        <v>9</v>
      </c>
      <c r="P97" s="54"/>
    </row>
    <row r="98" spans="1:16" ht="15.6" x14ac:dyDescent="0.25">
      <c r="A98" s="148" t="s">
        <v>94</v>
      </c>
      <c r="B98" s="149"/>
      <c r="C98" s="150" t="s">
        <v>72</v>
      </c>
      <c r="D98" s="151"/>
      <c r="E98" s="148" t="s">
        <v>468</v>
      </c>
      <c r="F98" s="149"/>
      <c r="G98" s="27" t="s">
        <v>469</v>
      </c>
      <c r="H98" s="148"/>
      <c r="I98" s="149"/>
      <c r="J98" s="27"/>
      <c r="K98" s="27" t="s">
        <v>502</v>
      </c>
      <c r="L98" s="28">
        <v>5</v>
      </c>
      <c r="M98" s="29">
        <v>95.04</v>
      </c>
      <c r="N98" s="57">
        <f t="shared" si="1"/>
        <v>475.20000000000005</v>
      </c>
      <c r="O98" s="26" t="s">
        <v>9</v>
      </c>
      <c r="P98" s="54"/>
    </row>
    <row r="99" spans="1:16" ht="15.6" x14ac:dyDescent="0.25">
      <c r="A99" s="148" t="s">
        <v>94</v>
      </c>
      <c r="B99" s="149"/>
      <c r="C99" s="150" t="s">
        <v>72</v>
      </c>
      <c r="D99" s="151"/>
      <c r="E99" s="148" t="s">
        <v>468</v>
      </c>
      <c r="F99" s="149"/>
      <c r="G99" s="27" t="s">
        <v>470</v>
      </c>
      <c r="H99" s="148"/>
      <c r="I99" s="149"/>
      <c r="J99" s="27"/>
      <c r="K99" s="27">
        <v>5350</v>
      </c>
      <c r="L99" s="28">
        <v>6</v>
      </c>
      <c r="M99" s="29">
        <v>10.94</v>
      </c>
      <c r="N99" s="57">
        <f t="shared" si="1"/>
        <v>65.64</v>
      </c>
      <c r="O99" s="26" t="s">
        <v>9</v>
      </c>
      <c r="P99" s="54"/>
    </row>
    <row r="100" spans="1:16" ht="15.6" x14ac:dyDescent="0.25">
      <c r="A100" s="148" t="s">
        <v>94</v>
      </c>
      <c r="B100" s="149"/>
      <c r="C100" s="150" t="s">
        <v>72</v>
      </c>
      <c r="D100" s="151"/>
      <c r="E100" s="148" t="s">
        <v>468</v>
      </c>
      <c r="F100" s="149"/>
      <c r="G100" s="27" t="s">
        <v>470</v>
      </c>
      <c r="H100" s="148"/>
      <c r="I100" s="149"/>
      <c r="J100" s="27"/>
      <c r="K100" s="27">
        <v>68296</v>
      </c>
      <c r="L100" s="28">
        <v>6</v>
      </c>
      <c r="M100" s="29">
        <v>20.27</v>
      </c>
      <c r="N100" s="57">
        <f t="shared" si="1"/>
        <v>121.62</v>
      </c>
      <c r="O100" s="26" t="s">
        <v>9</v>
      </c>
      <c r="P100" s="54"/>
    </row>
    <row r="101" spans="1:16" ht="15.6" x14ac:dyDescent="0.25">
      <c r="A101" s="148" t="s">
        <v>94</v>
      </c>
      <c r="B101" s="149"/>
      <c r="C101" s="150" t="s">
        <v>72</v>
      </c>
      <c r="D101" s="151"/>
      <c r="E101" s="148" t="s">
        <v>468</v>
      </c>
      <c r="F101" s="149"/>
      <c r="G101" s="27" t="s">
        <v>470</v>
      </c>
      <c r="H101" s="148"/>
      <c r="I101" s="149"/>
      <c r="J101" s="27"/>
      <c r="K101" s="27">
        <v>68352</v>
      </c>
      <c r="L101" s="28">
        <v>2</v>
      </c>
      <c r="M101" s="29">
        <v>30.13</v>
      </c>
      <c r="N101" s="57">
        <f t="shared" si="1"/>
        <v>60.26</v>
      </c>
      <c r="O101" s="26" t="s">
        <v>9</v>
      </c>
      <c r="P101" s="54"/>
    </row>
    <row r="102" spans="1:16" ht="15.6" x14ac:dyDescent="0.25">
      <c r="A102" s="148" t="s">
        <v>94</v>
      </c>
      <c r="B102" s="149"/>
      <c r="C102" s="150" t="s">
        <v>72</v>
      </c>
      <c r="D102" s="151"/>
      <c r="E102" s="148" t="s">
        <v>468</v>
      </c>
      <c r="F102" s="149"/>
      <c r="G102" s="27" t="s">
        <v>284</v>
      </c>
      <c r="H102" s="148"/>
      <c r="I102" s="149"/>
      <c r="J102" s="27"/>
      <c r="K102" s="27" t="s">
        <v>503</v>
      </c>
      <c r="L102" s="28">
        <v>6</v>
      </c>
      <c r="M102" s="29">
        <v>227.05</v>
      </c>
      <c r="N102" s="57">
        <f t="shared" si="1"/>
        <v>1362.3000000000002</v>
      </c>
      <c r="O102" s="26" t="s">
        <v>9</v>
      </c>
      <c r="P102" s="54"/>
    </row>
    <row r="103" spans="1:16" ht="15.6" x14ac:dyDescent="0.25">
      <c r="A103" s="148" t="s">
        <v>94</v>
      </c>
      <c r="B103" s="149"/>
      <c r="C103" s="150" t="s">
        <v>72</v>
      </c>
      <c r="D103" s="151"/>
      <c r="E103" s="148" t="s">
        <v>468</v>
      </c>
      <c r="F103" s="149"/>
      <c r="G103" s="27" t="s">
        <v>472</v>
      </c>
      <c r="H103" s="148"/>
      <c r="I103" s="149"/>
      <c r="J103" s="27"/>
      <c r="K103" s="27" t="s">
        <v>504</v>
      </c>
      <c r="L103" s="28">
        <v>2</v>
      </c>
      <c r="M103" s="29">
        <v>19.5</v>
      </c>
      <c r="N103" s="57">
        <f t="shared" si="1"/>
        <v>39</v>
      </c>
      <c r="O103" s="26" t="s">
        <v>9</v>
      </c>
      <c r="P103" s="54"/>
    </row>
    <row r="104" spans="1:16" ht="15.6" x14ac:dyDescent="0.25">
      <c r="A104" s="148" t="s">
        <v>94</v>
      </c>
      <c r="B104" s="149"/>
      <c r="C104" s="150" t="s">
        <v>72</v>
      </c>
      <c r="D104" s="151"/>
      <c r="E104" s="148" t="s">
        <v>468</v>
      </c>
      <c r="F104" s="149"/>
      <c r="G104" s="27" t="s">
        <v>470</v>
      </c>
      <c r="H104" s="148"/>
      <c r="I104" s="149"/>
      <c r="J104" s="27"/>
      <c r="K104" s="27">
        <v>77500</v>
      </c>
      <c r="L104" s="28">
        <v>8</v>
      </c>
      <c r="M104" s="29">
        <v>34.6</v>
      </c>
      <c r="N104" s="57">
        <f t="shared" si="1"/>
        <v>276.8</v>
      </c>
      <c r="O104" s="26" t="s">
        <v>9</v>
      </c>
      <c r="P104" s="54"/>
    </row>
    <row r="105" spans="1:16" ht="15.6" x14ac:dyDescent="0.25">
      <c r="A105" s="148" t="s">
        <v>94</v>
      </c>
      <c r="B105" s="149"/>
      <c r="C105" s="150" t="s">
        <v>72</v>
      </c>
      <c r="D105" s="151"/>
      <c r="E105" s="148" t="s">
        <v>468</v>
      </c>
      <c r="F105" s="149"/>
      <c r="G105" s="27" t="s">
        <v>473</v>
      </c>
      <c r="H105" s="148"/>
      <c r="I105" s="149"/>
      <c r="J105" s="27"/>
      <c r="K105" s="27">
        <v>32125</v>
      </c>
      <c r="L105" s="28">
        <v>6</v>
      </c>
      <c r="M105" s="29">
        <v>37.799999999999997</v>
      </c>
      <c r="N105" s="57">
        <f t="shared" si="1"/>
        <v>226.79999999999998</v>
      </c>
      <c r="O105" s="26" t="s">
        <v>9</v>
      </c>
      <c r="P105" s="54"/>
    </row>
    <row r="106" spans="1:16" ht="15.6" x14ac:dyDescent="0.25">
      <c r="A106" s="148" t="s">
        <v>94</v>
      </c>
      <c r="B106" s="149"/>
      <c r="C106" s="150" t="s">
        <v>72</v>
      </c>
      <c r="D106" s="151"/>
      <c r="E106" s="148" t="s">
        <v>468</v>
      </c>
      <c r="F106" s="149"/>
      <c r="G106" s="27" t="s">
        <v>470</v>
      </c>
      <c r="H106" s="148"/>
      <c r="I106" s="149"/>
      <c r="J106" s="27"/>
      <c r="K106" s="27">
        <v>47007</v>
      </c>
      <c r="L106" s="28">
        <v>24</v>
      </c>
      <c r="M106" s="29">
        <v>1.65</v>
      </c>
      <c r="N106" s="57">
        <f t="shared" si="1"/>
        <v>39.599999999999994</v>
      </c>
      <c r="O106" s="26" t="s">
        <v>9</v>
      </c>
      <c r="P106" s="54"/>
    </row>
    <row r="107" spans="1:16" ht="15.6" x14ac:dyDescent="0.25">
      <c r="A107" s="148" t="s">
        <v>94</v>
      </c>
      <c r="B107" s="149"/>
      <c r="C107" s="150" t="s">
        <v>72</v>
      </c>
      <c r="D107" s="151"/>
      <c r="E107" s="148" t="s">
        <v>468</v>
      </c>
      <c r="F107" s="149"/>
      <c r="G107" s="27" t="s">
        <v>470</v>
      </c>
      <c r="H107" s="148"/>
      <c r="I107" s="149"/>
      <c r="J107" s="27"/>
      <c r="K107" s="27">
        <v>47309</v>
      </c>
      <c r="L107" s="28">
        <v>24</v>
      </c>
      <c r="M107" s="29">
        <v>2.62</v>
      </c>
      <c r="N107" s="57">
        <f t="shared" si="1"/>
        <v>62.88</v>
      </c>
      <c r="O107" s="26" t="s">
        <v>9</v>
      </c>
      <c r="P107" s="54"/>
    </row>
    <row r="108" spans="1:16" ht="15.6" x14ac:dyDescent="0.25">
      <c r="A108" s="148" t="s">
        <v>94</v>
      </c>
      <c r="B108" s="149"/>
      <c r="C108" s="150" t="s">
        <v>72</v>
      </c>
      <c r="D108" s="151"/>
      <c r="E108" s="148" t="s">
        <v>468</v>
      </c>
      <c r="F108" s="149"/>
      <c r="G108" s="27" t="s">
        <v>470</v>
      </c>
      <c r="H108" s="148"/>
      <c r="I108" s="149"/>
      <c r="J108" s="27"/>
      <c r="K108" s="27">
        <v>47312</v>
      </c>
      <c r="L108" s="28">
        <v>24</v>
      </c>
      <c r="M108" s="29">
        <v>3.45</v>
      </c>
      <c r="N108" s="57">
        <f t="shared" si="1"/>
        <v>82.800000000000011</v>
      </c>
      <c r="O108" s="26" t="s">
        <v>9</v>
      </c>
      <c r="P108" s="54"/>
    </row>
    <row r="109" spans="1:16" ht="15.6" x14ac:dyDescent="0.25">
      <c r="A109" s="148" t="s">
        <v>94</v>
      </c>
      <c r="B109" s="149"/>
      <c r="C109" s="150" t="s">
        <v>72</v>
      </c>
      <c r="D109" s="151"/>
      <c r="E109" s="148" t="s">
        <v>468</v>
      </c>
      <c r="F109" s="149"/>
      <c r="G109" s="27" t="s">
        <v>474</v>
      </c>
      <c r="H109" s="148"/>
      <c r="I109" s="149"/>
      <c r="J109" s="27"/>
      <c r="K109" s="27">
        <v>23516</v>
      </c>
      <c r="L109" s="28">
        <v>2</v>
      </c>
      <c r="M109" s="29">
        <v>21.18</v>
      </c>
      <c r="N109" s="57">
        <f t="shared" si="1"/>
        <v>42.36</v>
      </c>
      <c r="O109" s="26" t="s">
        <v>9</v>
      </c>
      <c r="P109" s="54"/>
    </row>
    <row r="110" spans="1:16" ht="15.6" x14ac:dyDescent="0.25">
      <c r="A110" s="148" t="s">
        <v>94</v>
      </c>
      <c r="B110" s="149"/>
      <c r="C110" s="150" t="s">
        <v>72</v>
      </c>
      <c r="D110" s="151"/>
      <c r="E110" s="148" t="s">
        <v>468</v>
      </c>
      <c r="F110" s="149"/>
      <c r="G110" s="27" t="s">
        <v>472</v>
      </c>
      <c r="H110" s="148"/>
      <c r="I110" s="149"/>
      <c r="J110" s="27"/>
      <c r="K110" s="27" t="s">
        <v>505</v>
      </c>
      <c r="L110" s="28">
        <v>24</v>
      </c>
      <c r="M110" s="29">
        <v>0.77</v>
      </c>
      <c r="N110" s="57">
        <f t="shared" si="1"/>
        <v>18.48</v>
      </c>
      <c r="O110" s="26" t="s">
        <v>9</v>
      </c>
      <c r="P110" s="54"/>
    </row>
    <row r="111" spans="1:16" ht="15.6" x14ac:dyDescent="0.25">
      <c r="A111" s="148" t="s">
        <v>94</v>
      </c>
      <c r="B111" s="149"/>
      <c r="C111" s="150" t="s">
        <v>72</v>
      </c>
      <c r="D111" s="151"/>
      <c r="E111" s="148" t="s">
        <v>468</v>
      </c>
      <c r="F111" s="149"/>
      <c r="G111" s="27" t="s">
        <v>472</v>
      </c>
      <c r="H111" s="148"/>
      <c r="I111" s="149"/>
      <c r="J111" s="27"/>
      <c r="K111" s="27" t="s">
        <v>506</v>
      </c>
      <c r="L111" s="28">
        <v>24</v>
      </c>
      <c r="M111" s="29">
        <v>0.77</v>
      </c>
      <c r="N111" s="57">
        <f t="shared" si="1"/>
        <v>18.48</v>
      </c>
      <c r="O111" s="26" t="s">
        <v>9</v>
      </c>
      <c r="P111" s="54"/>
    </row>
    <row r="112" spans="1:16" ht="15.6" x14ac:dyDescent="0.25">
      <c r="A112" s="148" t="s">
        <v>94</v>
      </c>
      <c r="B112" s="149"/>
      <c r="C112" s="150" t="s">
        <v>72</v>
      </c>
      <c r="D112" s="151"/>
      <c r="E112" s="148" t="s">
        <v>468</v>
      </c>
      <c r="F112" s="149"/>
      <c r="G112" s="27" t="s">
        <v>475</v>
      </c>
      <c r="H112" s="148"/>
      <c r="I112" s="149"/>
      <c r="J112" s="27"/>
      <c r="K112" s="27" t="s">
        <v>507</v>
      </c>
      <c r="L112" s="28">
        <v>2</v>
      </c>
      <c r="M112" s="29">
        <v>48.99</v>
      </c>
      <c r="N112" s="57">
        <f t="shared" si="1"/>
        <v>97.98</v>
      </c>
      <c r="O112" s="26" t="s">
        <v>9</v>
      </c>
      <c r="P112" s="54"/>
    </row>
    <row r="113" spans="1:16" ht="15.6" x14ac:dyDescent="0.25">
      <c r="A113" s="148" t="s">
        <v>94</v>
      </c>
      <c r="B113" s="149"/>
      <c r="C113" s="150" t="s">
        <v>72</v>
      </c>
      <c r="D113" s="151"/>
      <c r="E113" s="148" t="s">
        <v>468</v>
      </c>
      <c r="F113" s="149"/>
      <c r="G113" s="27" t="s">
        <v>475</v>
      </c>
      <c r="H113" s="148"/>
      <c r="I113" s="149"/>
      <c r="J113" s="27"/>
      <c r="K113" s="27" t="s">
        <v>508</v>
      </c>
      <c r="L113" s="28">
        <v>4</v>
      </c>
      <c r="M113" s="29">
        <v>48.21</v>
      </c>
      <c r="N113" s="57">
        <f t="shared" si="1"/>
        <v>192.84</v>
      </c>
      <c r="O113" s="26" t="s">
        <v>9</v>
      </c>
      <c r="P113" s="54"/>
    </row>
    <row r="114" spans="1:16" ht="15.6" x14ac:dyDescent="0.25">
      <c r="A114" s="148" t="s">
        <v>94</v>
      </c>
      <c r="B114" s="149"/>
      <c r="C114" s="150" t="s">
        <v>72</v>
      </c>
      <c r="D114" s="151"/>
      <c r="E114" s="148" t="s">
        <v>468</v>
      </c>
      <c r="F114" s="149"/>
      <c r="G114" s="27" t="s">
        <v>470</v>
      </c>
      <c r="H114" s="148"/>
      <c r="I114" s="149"/>
      <c r="J114" s="27"/>
      <c r="K114" s="27">
        <v>68298</v>
      </c>
      <c r="L114" s="28">
        <v>2</v>
      </c>
      <c r="M114" s="29">
        <v>80.19</v>
      </c>
      <c r="N114" s="57">
        <f t="shared" si="1"/>
        <v>160.38</v>
      </c>
      <c r="O114" s="26" t="s">
        <v>9</v>
      </c>
      <c r="P114" s="54"/>
    </row>
    <row r="115" spans="1:16" ht="15.6" x14ac:dyDescent="0.25">
      <c r="A115" s="148" t="s">
        <v>94</v>
      </c>
      <c r="B115" s="149"/>
      <c r="C115" s="150" t="s">
        <v>72</v>
      </c>
      <c r="D115" s="151"/>
      <c r="E115" s="148" t="s">
        <v>468</v>
      </c>
      <c r="F115" s="149"/>
      <c r="G115" s="27" t="s">
        <v>476</v>
      </c>
      <c r="H115" s="148"/>
      <c r="I115" s="149"/>
      <c r="J115" s="27"/>
      <c r="K115" s="27">
        <v>1612</v>
      </c>
      <c r="L115" s="28">
        <v>2</v>
      </c>
      <c r="M115" s="29">
        <v>21.63</v>
      </c>
      <c r="N115" s="57">
        <f t="shared" si="1"/>
        <v>43.26</v>
      </c>
      <c r="O115" s="26" t="s">
        <v>9</v>
      </c>
      <c r="P115" s="54"/>
    </row>
    <row r="116" spans="1:16" ht="15.6" x14ac:dyDescent="0.25">
      <c r="A116" s="148" t="s">
        <v>94</v>
      </c>
      <c r="B116" s="149"/>
      <c r="C116" s="150" t="s">
        <v>72</v>
      </c>
      <c r="D116" s="151"/>
      <c r="E116" s="148" t="s">
        <v>468</v>
      </c>
      <c r="F116" s="149"/>
      <c r="G116" s="27" t="s">
        <v>477</v>
      </c>
      <c r="H116" s="148"/>
      <c r="I116" s="149"/>
      <c r="J116" s="27"/>
      <c r="K116" s="27" t="s">
        <v>509</v>
      </c>
      <c r="L116" s="28">
        <v>6</v>
      </c>
      <c r="M116" s="29">
        <v>389.67</v>
      </c>
      <c r="N116" s="57">
        <f t="shared" si="1"/>
        <v>2338.02</v>
      </c>
      <c r="O116" s="26" t="s">
        <v>9</v>
      </c>
      <c r="P116" s="54"/>
    </row>
    <row r="117" spans="1:16" ht="15.6" x14ac:dyDescent="0.25">
      <c r="A117" s="148" t="s">
        <v>94</v>
      </c>
      <c r="B117" s="149"/>
      <c r="C117" s="150" t="s">
        <v>72</v>
      </c>
      <c r="D117" s="151"/>
      <c r="E117" s="148" t="s">
        <v>468</v>
      </c>
      <c r="F117" s="149"/>
      <c r="G117" s="27" t="s">
        <v>478</v>
      </c>
      <c r="H117" s="148"/>
      <c r="I117" s="149"/>
      <c r="J117" s="27"/>
      <c r="K117" s="27" t="s">
        <v>510</v>
      </c>
      <c r="L117" s="28">
        <v>1</v>
      </c>
      <c r="M117" s="29">
        <v>1119.6400000000001</v>
      </c>
      <c r="N117" s="57">
        <f t="shared" si="1"/>
        <v>1119.6400000000001</v>
      </c>
      <c r="O117" s="26" t="s">
        <v>9</v>
      </c>
      <c r="P117" s="54"/>
    </row>
    <row r="118" spans="1:16" ht="15.6" x14ac:dyDescent="0.25">
      <c r="A118" s="148" t="s">
        <v>94</v>
      </c>
      <c r="B118" s="149"/>
      <c r="C118" s="150" t="s">
        <v>72</v>
      </c>
      <c r="D118" s="151"/>
      <c r="E118" s="148" t="s">
        <v>468</v>
      </c>
      <c r="F118" s="149"/>
      <c r="G118" s="27" t="s">
        <v>479</v>
      </c>
      <c r="H118" s="148"/>
      <c r="I118" s="149"/>
      <c r="J118" s="27"/>
      <c r="K118" s="27" t="s">
        <v>511</v>
      </c>
      <c r="L118" s="28">
        <v>1</v>
      </c>
      <c r="M118" s="29">
        <v>1169.0999999999999</v>
      </c>
      <c r="N118" s="57">
        <f t="shared" si="1"/>
        <v>1169.0999999999999</v>
      </c>
      <c r="O118" s="26" t="s">
        <v>9</v>
      </c>
      <c r="P118" s="54"/>
    </row>
    <row r="119" spans="1:16" ht="15.6" x14ac:dyDescent="0.25">
      <c r="A119" s="148" t="s">
        <v>94</v>
      </c>
      <c r="B119" s="149"/>
      <c r="C119" s="150" t="s">
        <v>72</v>
      </c>
      <c r="D119" s="151"/>
      <c r="E119" s="148" t="s">
        <v>468</v>
      </c>
      <c r="F119" s="149"/>
      <c r="G119" s="27" t="s">
        <v>480</v>
      </c>
      <c r="H119" s="148"/>
      <c r="I119" s="149"/>
      <c r="J119" s="27"/>
      <c r="K119" s="27">
        <v>1</v>
      </c>
      <c r="L119" s="28">
        <v>3</v>
      </c>
      <c r="M119" s="29">
        <v>104.12</v>
      </c>
      <c r="N119" s="57">
        <f t="shared" si="1"/>
        <v>312.36</v>
      </c>
      <c r="O119" s="26" t="s">
        <v>9</v>
      </c>
      <c r="P119" s="54"/>
    </row>
    <row r="120" spans="1:16" ht="15.6" x14ac:dyDescent="0.25">
      <c r="A120" s="148" t="s">
        <v>94</v>
      </c>
      <c r="B120" s="149"/>
      <c r="C120" s="150" t="s">
        <v>72</v>
      </c>
      <c r="D120" s="151"/>
      <c r="E120" s="148" t="s">
        <v>468</v>
      </c>
      <c r="F120" s="149"/>
      <c r="G120" s="27" t="s">
        <v>481</v>
      </c>
      <c r="H120" s="148"/>
      <c r="I120" s="149"/>
      <c r="J120" s="27"/>
      <c r="K120" s="27">
        <v>5005002</v>
      </c>
      <c r="L120" s="28">
        <v>3</v>
      </c>
      <c r="M120" s="29">
        <v>24.19</v>
      </c>
      <c r="N120" s="57">
        <f t="shared" si="1"/>
        <v>72.570000000000007</v>
      </c>
      <c r="O120" s="26" t="s">
        <v>9</v>
      </c>
      <c r="P120" s="54"/>
    </row>
    <row r="121" spans="1:16" ht="15.6" x14ac:dyDescent="0.25">
      <c r="A121" s="148" t="s">
        <v>94</v>
      </c>
      <c r="B121" s="149"/>
      <c r="C121" s="150" t="s">
        <v>72</v>
      </c>
      <c r="D121" s="151"/>
      <c r="E121" s="148" t="s">
        <v>468</v>
      </c>
      <c r="F121" s="149"/>
      <c r="G121" s="27" t="s">
        <v>476</v>
      </c>
      <c r="H121" s="148"/>
      <c r="I121" s="149"/>
      <c r="J121" s="27"/>
      <c r="K121" s="27" t="s">
        <v>512</v>
      </c>
      <c r="L121" s="28">
        <v>3</v>
      </c>
      <c r="M121" s="29">
        <v>4.87</v>
      </c>
      <c r="N121" s="57">
        <f t="shared" si="1"/>
        <v>14.61</v>
      </c>
      <c r="O121" s="26" t="s">
        <v>9</v>
      </c>
      <c r="P121" s="54"/>
    </row>
    <row r="122" spans="1:16" ht="15.6" x14ac:dyDescent="0.25">
      <c r="A122" s="148" t="s">
        <v>94</v>
      </c>
      <c r="B122" s="149"/>
      <c r="C122" s="150" t="s">
        <v>72</v>
      </c>
      <c r="D122" s="151"/>
      <c r="E122" s="148" t="s">
        <v>468</v>
      </c>
      <c r="F122" s="149"/>
      <c r="G122" s="27" t="s">
        <v>481</v>
      </c>
      <c r="H122" s="148"/>
      <c r="I122" s="149"/>
      <c r="J122" s="27"/>
      <c r="K122" s="27">
        <v>1137680</v>
      </c>
      <c r="L122" s="28">
        <v>1</v>
      </c>
      <c r="M122" s="29">
        <v>16.45</v>
      </c>
      <c r="N122" s="57">
        <f t="shared" si="1"/>
        <v>16.45</v>
      </c>
      <c r="O122" s="26" t="s">
        <v>9</v>
      </c>
      <c r="P122" s="54"/>
    </row>
    <row r="123" spans="1:16" ht="15.6" x14ac:dyDescent="0.25">
      <c r="A123" s="148" t="s">
        <v>94</v>
      </c>
      <c r="B123" s="149"/>
      <c r="C123" s="150" t="s">
        <v>72</v>
      </c>
      <c r="D123" s="151"/>
      <c r="E123" s="148" t="s">
        <v>468</v>
      </c>
      <c r="F123" s="149"/>
      <c r="G123" s="27" t="s">
        <v>481</v>
      </c>
      <c r="H123" s="148"/>
      <c r="I123" s="149"/>
      <c r="J123" s="27"/>
      <c r="K123" s="27" t="s">
        <v>513</v>
      </c>
      <c r="L123" s="28">
        <v>1</v>
      </c>
      <c r="M123" s="29">
        <v>31.24</v>
      </c>
      <c r="N123" s="57">
        <f t="shared" si="1"/>
        <v>31.24</v>
      </c>
      <c r="O123" s="26" t="s">
        <v>9</v>
      </c>
      <c r="P123" s="54"/>
    </row>
    <row r="124" spans="1:16" ht="15.6" x14ac:dyDescent="0.25">
      <c r="A124" s="148" t="s">
        <v>94</v>
      </c>
      <c r="B124" s="149"/>
      <c r="C124" s="150" t="s">
        <v>72</v>
      </c>
      <c r="D124" s="151"/>
      <c r="E124" s="148" t="s">
        <v>468</v>
      </c>
      <c r="F124" s="149"/>
      <c r="G124" s="27" t="s">
        <v>481</v>
      </c>
      <c r="H124" s="148"/>
      <c r="I124" s="149"/>
      <c r="J124" s="27"/>
      <c r="K124" s="27" t="s">
        <v>514</v>
      </c>
      <c r="L124" s="28">
        <v>3</v>
      </c>
      <c r="M124" s="29">
        <v>16.47</v>
      </c>
      <c r="N124" s="57">
        <f t="shared" si="1"/>
        <v>49.41</v>
      </c>
      <c r="O124" s="26" t="s">
        <v>9</v>
      </c>
      <c r="P124" s="54"/>
    </row>
    <row r="125" spans="1:16" ht="15.6" x14ac:dyDescent="0.25">
      <c r="A125" s="148" t="s">
        <v>94</v>
      </c>
      <c r="B125" s="149"/>
      <c r="C125" s="150" t="s">
        <v>72</v>
      </c>
      <c r="D125" s="151"/>
      <c r="E125" s="148" t="s">
        <v>468</v>
      </c>
      <c r="F125" s="149"/>
      <c r="G125" s="27" t="s">
        <v>481</v>
      </c>
      <c r="H125" s="148"/>
      <c r="I125" s="149"/>
      <c r="J125" s="27"/>
      <c r="K125" s="27" t="s">
        <v>515</v>
      </c>
      <c r="L125" s="28">
        <v>1</v>
      </c>
      <c r="M125" s="29">
        <v>28.59</v>
      </c>
      <c r="N125" s="57">
        <f t="shared" si="1"/>
        <v>28.59</v>
      </c>
      <c r="O125" s="26" t="s">
        <v>9</v>
      </c>
      <c r="P125" s="54"/>
    </row>
    <row r="126" spans="1:16" ht="15.6" x14ac:dyDescent="0.25">
      <c r="A126" s="148" t="s">
        <v>94</v>
      </c>
      <c r="B126" s="149"/>
      <c r="C126" s="150" t="s">
        <v>72</v>
      </c>
      <c r="D126" s="151"/>
      <c r="E126" s="148" t="s">
        <v>468</v>
      </c>
      <c r="F126" s="149"/>
      <c r="G126" s="27" t="s">
        <v>481</v>
      </c>
      <c r="H126" s="148"/>
      <c r="I126" s="149"/>
      <c r="J126" s="27"/>
      <c r="K126" s="27" t="s">
        <v>516</v>
      </c>
      <c r="L126" s="28">
        <v>3</v>
      </c>
      <c r="M126" s="29">
        <v>15.29</v>
      </c>
      <c r="N126" s="57">
        <f t="shared" si="1"/>
        <v>45.87</v>
      </c>
      <c r="O126" s="26" t="s">
        <v>9</v>
      </c>
      <c r="P126" s="54"/>
    </row>
    <row r="127" spans="1:16" ht="15.6" x14ac:dyDescent="0.25">
      <c r="A127" s="148" t="s">
        <v>94</v>
      </c>
      <c r="B127" s="149"/>
      <c r="C127" s="150" t="s">
        <v>72</v>
      </c>
      <c r="D127" s="151"/>
      <c r="E127" s="148" t="s">
        <v>468</v>
      </c>
      <c r="F127" s="149"/>
      <c r="G127" s="27" t="s">
        <v>481</v>
      </c>
      <c r="H127" s="148"/>
      <c r="I127" s="149"/>
      <c r="J127" s="27"/>
      <c r="K127" s="27" t="s">
        <v>517</v>
      </c>
      <c r="L127" s="28">
        <v>3</v>
      </c>
      <c r="M127" s="29">
        <v>21.84</v>
      </c>
      <c r="N127" s="57">
        <f t="shared" si="1"/>
        <v>65.52</v>
      </c>
      <c r="O127" s="26" t="s">
        <v>9</v>
      </c>
      <c r="P127" s="54"/>
    </row>
    <row r="128" spans="1:16" ht="15.6" x14ac:dyDescent="0.25">
      <c r="A128" s="148" t="s">
        <v>94</v>
      </c>
      <c r="B128" s="149"/>
      <c r="C128" s="150" t="s">
        <v>72</v>
      </c>
      <c r="D128" s="151"/>
      <c r="E128" s="148" t="s">
        <v>468</v>
      </c>
      <c r="F128" s="149"/>
      <c r="G128" s="27" t="s">
        <v>481</v>
      </c>
      <c r="H128" s="148"/>
      <c r="I128" s="149"/>
      <c r="J128" s="27"/>
      <c r="K128" s="27" t="s">
        <v>518</v>
      </c>
      <c r="L128" s="28">
        <v>3</v>
      </c>
      <c r="M128" s="29">
        <v>20.9</v>
      </c>
      <c r="N128" s="57">
        <f t="shared" si="1"/>
        <v>62.699999999999996</v>
      </c>
      <c r="O128" s="26" t="s">
        <v>9</v>
      </c>
      <c r="P128" s="54"/>
    </row>
    <row r="129" spans="1:16" ht="15.6" x14ac:dyDescent="0.25">
      <c r="A129" s="148" t="s">
        <v>94</v>
      </c>
      <c r="B129" s="149"/>
      <c r="C129" s="150" t="s">
        <v>72</v>
      </c>
      <c r="D129" s="151"/>
      <c r="E129" s="148" t="s">
        <v>468</v>
      </c>
      <c r="F129" s="149"/>
      <c r="G129" s="27" t="s">
        <v>481</v>
      </c>
      <c r="H129" s="148"/>
      <c r="I129" s="149"/>
      <c r="J129" s="27"/>
      <c r="K129" s="27" t="s">
        <v>519</v>
      </c>
      <c r="L129" s="28">
        <v>3</v>
      </c>
      <c r="M129" s="29">
        <v>8.7899999999999991</v>
      </c>
      <c r="N129" s="57">
        <f t="shared" si="1"/>
        <v>26.369999999999997</v>
      </c>
      <c r="O129" s="26" t="s">
        <v>9</v>
      </c>
      <c r="P129" s="54"/>
    </row>
    <row r="130" spans="1:16" ht="15.6" x14ac:dyDescent="0.25">
      <c r="A130" s="148" t="s">
        <v>94</v>
      </c>
      <c r="B130" s="149"/>
      <c r="C130" s="150" t="s">
        <v>72</v>
      </c>
      <c r="D130" s="151"/>
      <c r="E130" s="148" t="s">
        <v>468</v>
      </c>
      <c r="F130" s="149"/>
      <c r="G130" s="27" t="s">
        <v>481</v>
      </c>
      <c r="H130" s="148"/>
      <c r="I130" s="149"/>
      <c r="J130" s="27"/>
      <c r="K130" s="27">
        <v>1994536</v>
      </c>
      <c r="L130" s="28">
        <v>3</v>
      </c>
      <c r="M130" s="29">
        <v>10.55</v>
      </c>
      <c r="N130" s="57">
        <f t="shared" si="1"/>
        <v>31.650000000000002</v>
      </c>
      <c r="O130" s="26" t="s">
        <v>9</v>
      </c>
      <c r="P130" s="54"/>
    </row>
    <row r="131" spans="1:16" ht="15.6" x14ac:dyDescent="0.25">
      <c r="A131" s="148" t="s">
        <v>94</v>
      </c>
      <c r="B131" s="149"/>
      <c r="C131" s="150" t="s">
        <v>72</v>
      </c>
      <c r="D131" s="151"/>
      <c r="E131" s="148" t="s">
        <v>468</v>
      </c>
      <c r="F131" s="149"/>
      <c r="G131" s="27" t="s">
        <v>482</v>
      </c>
      <c r="H131" s="148"/>
      <c r="I131" s="149"/>
      <c r="J131" s="27"/>
      <c r="K131" s="27" t="s">
        <v>520</v>
      </c>
      <c r="L131" s="28">
        <v>3</v>
      </c>
      <c r="M131" s="29">
        <v>20.47</v>
      </c>
      <c r="N131" s="57">
        <f t="shared" si="1"/>
        <v>61.41</v>
      </c>
      <c r="O131" s="26" t="s">
        <v>9</v>
      </c>
      <c r="P131" s="54"/>
    </row>
    <row r="132" spans="1:16" ht="15.6" x14ac:dyDescent="0.25">
      <c r="A132" s="148" t="s">
        <v>94</v>
      </c>
      <c r="B132" s="149"/>
      <c r="C132" s="150" t="s">
        <v>72</v>
      </c>
      <c r="D132" s="151"/>
      <c r="E132" s="148" t="s">
        <v>468</v>
      </c>
      <c r="F132" s="149"/>
      <c r="G132" s="27" t="s">
        <v>481</v>
      </c>
      <c r="H132" s="148"/>
      <c r="I132" s="149"/>
      <c r="J132" s="27"/>
      <c r="K132" s="27">
        <v>1600</v>
      </c>
      <c r="L132" s="28">
        <v>1</v>
      </c>
      <c r="M132" s="29">
        <v>23.1</v>
      </c>
      <c r="N132" s="57">
        <f t="shared" ref="N132:N193" si="2">$L132*$M132</f>
        <v>23.1</v>
      </c>
      <c r="O132" s="26" t="s">
        <v>9</v>
      </c>
      <c r="P132" s="54"/>
    </row>
    <row r="133" spans="1:16" ht="15.6" x14ac:dyDescent="0.25">
      <c r="A133" s="148" t="s">
        <v>94</v>
      </c>
      <c r="B133" s="149"/>
      <c r="C133" s="150" t="s">
        <v>72</v>
      </c>
      <c r="D133" s="151"/>
      <c r="E133" s="148" t="s">
        <v>468</v>
      </c>
      <c r="F133" s="149"/>
      <c r="G133" s="27" t="s">
        <v>483</v>
      </c>
      <c r="H133" s="148"/>
      <c r="I133" s="149"/>
      <c r="J133" s="27"/>
      <c r="K133" s="27" t="s">
        <v>521</v>
      </c>
      <c r="L133" s="28">
        <v>3</v>
      </c>
      <c r="M133" s="29">
        <v>21.99</v>
      </c>
      <c r="N133" s="57">
        <f t="shared" si="2"/>
        <v>65.97</v>
      </c>
      <c r="O133" s="26" t="s">
        <v>9</v>
      </c>
      <c r="P133" s="54"/>
    </row>
    <row r="134" spans="1:16" ht="15.6" x14ac:dyDescent="0.25">
      <c r="A134" s="148" t="s">
        <v>94</v>
      </c>
      <c r="B134" s="149"/>
      <c r="C134" s="150" t="s">
        <v>72</v>
      </c>
      <c r="D134" s="151"/>
      <c r="E134" s="148" t="s">
        <v>468</v>
      </c>
      <c r="F134" s="149"/>
      <c r="G134" s="27" t="s">
        <v>481</v>
      </c>
      <c r="H134" s="148"/>
      <c r="I134" s="149"/>
      <c r="J134" s="27"/>
      <c r="K134" s="27" t="s">
        <v>522</v>
      </c>
      <c r="L134" s="28">
        <v>1</v>
      </c>
      <c r="M134" s="29">
        <v>18.559999999999999</v>
      </c>
      <c r="N134" s="57">
        <f t="shared" si="2"/>
        <v>18.559999999999999</v>
      </c>
      <c r="O134" s="26" t="s">
        <v>9</v>
      </c>
      <c r="P134" s="54"/>
    </row>
    <row r="135" spans="1:16" ht="15.6" x14ac:dyDescent="0.25">
      <c r="A135" s="148" t="s">
        <v>94</v>
      </c>
      <c r="B135" s="149"/>
      <c r="C135" s="150" t="s">
        <v>72</v>
      </c>
      <c r="D135" s="151"/>
      <c r="E135" s="148" t="s">
        <v>468</v>
      </c>
      <c r="F135" s="149"/>
      <c r="G135" s="27" t="s">
        <v>481</v>
      </c>
      <c r="H135" s="148"/>
      <c r="I135" s="149"/>
      <c r="J135" s="27"/>
      <c r="K135" s="27" t="s">
        <v>523</v>
      </c>
      <c r="L135" s="28">
        <v>3</v>
      </c>
      <c r="M135" s="29">
        <v>23.1</v>
      </c>
      <c r="N135" s="57">
        <f t="shared" si="2"/>
        <v>69.300000000000011</v>
      </c>
      <c r="O135" s="26" t="s">
        <v>9</v>
      </c>
      <c r="P135" s="54"/>
    </row>
    <row r="136" spans="1:16" ht="15.6" x14ac:dyDescent="0.25">
      <c r="A136" s="148" t="s">
        <v>94</v>
      </c>
      <c r="B136" s="149"/>
      <c r="C136" s="150" t="s">
        <v>72</v>
      </c>
      <c r="D136" s="151"/>
      <c r="E136" s="148" t="s">
        <v>468</v>
      </c>
      <c r="F136" s="149"/>
      <c r="G136" s="27" t="s">
        <v>481</v>
      </c>
      <c r="H136" s="148"/>
      <c r="I136" s="149"/>
      <c r="J136" s="27"/>
      <c r="K136" s="27" t="s">
        <v>524</v>
      </c>
      <c r="L136" s="28">
        <v>1</v>
      </c>
      <c r="M136" s="29">
        <v>74.91</v>
      </c>
      <c r="N136" s="57">
        <f t="shared" si="2"/>
        <v>74.91</v>
      </c>
      <c r="O136" s="26" t="s">
        <v>9</v>
      </c>
      <c r="P136" s="54"/>
    </row>
    <row r="137" spans="1:16" ht="15.6" x14ac:dyDescent="0.25">
      <c r="A137" s="148" t="s">
        <v>94</v>
      </c>
      <c r="B137" s="149"/>
      <c r="C137" s="150" t="s">
        <v>72</v>
      </c>
      <c r="D137" s="151"/>
      <c r="E137" s="148" t="s">
        <v>468</v>
      </c>
      <c r="F137" s="149"/>
      <c r="G137" s="27" t="s">
        <v>481</v>
      </c>
      <c r="H137" s="148"/>
      <c r="I137" s="149"/>
      <c r="J137" s="27"/>
      <c r="K137" s="27" t="s">
        <v>525</v>
      </c>
      <c r="L137" s="28">
        <v>1</v>
      </c>
      <c r="M137" s="29">
        <v>65.97</v>
      </c>
      <c r="N137" s="57">
        <f t="shared" si="2"/>
        <v>65.97</v>
      </c>
      <c r="O137" s="26" t="s">
        <v>9</v>
      </c>
      <c r="P137" s="54"/>
    </row>
    <row r="138" spans="1:16" ht="15.6" x14ac:dyDescent="0.25">
      <c r="A138" s="148" t="s">
        <v>94</v>
      </c>
      <c r="B138" s="149"/>
      <c r="C138" s="150" t="s">
        <v>72</v>
      </c>
      <c r="D138" s="151"/>
      <c r="E138" s="148" t="s">
        <v>468</v>
      </c>
      <c r="F138" s="149"/>
      <c r="G138" s="27" t="s">
        <v>481</v>
      </c>
      <c r="H138" s="148"/>
      <c r="I138" s="149"/>
      <c r="J138" s="27"/>
      <c r="K138" s="27" t="s">
        <v>526</v>
      </c>
      <c r="L138" s="28">
        <v>6</v>
      </c>
      <c r="M138" s="29">
        <v>21.99</v>
      </c>
      <c r="N138" s="57">
        <f t="shared" si="2"/>
        <v>131.94</v>
      </c>
      <c r="O138" s="26" t="s">
        <v>9</v>
      </c>
      <c r="P138" s="54"/>
    </row>
    <row r="139" spans="1:16" ht="15.6" x14ac:dyDescent="0.25">
      <c r="A139" s="148" t="s">
        <v>94</v>
      </c>
      <c r="B139" s="149"/>
      <c r="C139" s="150" t="s">
        <v>72</v>
      </c>
      <c r="D139" s="151"/>
      <c r="E139" s="148" t="s">
        <v>468</v>
      </c>
      <c r="F139" s="149"/>
      <c r="G139" s="27" t="s">
        <v>484</v>
      </c>
      <c r="H139" s="148"/>
      <c r="I139" s="149"/>
      <c r="J139" s="27"/>
      <c r="K139" s="27" t="s">
        <v>527</v>
      </c>
      <c r="L139" s="28">
        <v>6</v>
      </c>
      <c r="M139" s="29">
        <v>3.7</v>
      </c>
      <c r="N139" s="57">
        <f t="shared" si="2"/>
        <v>22.200000000000003</v>
      </c>
      <c r="O139" s="26" t="s">
        <v>9</v>
      </c>
      <c r="P139" s="54"/>
    </row>
    <row r="140" spans="1:16" ht="15.6" x14ac:dyDescent="0.25">
      <c r="A140" s="148" t="s">
        <v>94</v>
      </c>
      <c r="B140" s="149"/>
      <c r="C140" s="150" t="s">
        <v>72</v>
      </c>
      <c r="D140" s="151"/>
      <c r="E140" s="148" t="s">
        <v>468</v>
      </c>
      <c r="F140" s="149"/>
      <c r="G140" s="27" t="s">
        <v>481</v>
      </c>
      <c r="H140" s="148"/>
      <c r="I140" s="149"/>
      <c r="J140" s="27"/>
      <c r="K140" s="27">
        <v>57026</v>
      </c>
      <c r="L140" s="28">
        <v>1</v>
      </c>
      <c r="M140" s="29">
        <v>27.49</v>
      </c>
      <c r="N140" s="57">
        <f t="shared" si="2"/>
        <v>27.49</v>
      </c>
      <c r="O140" s="26" t="s">
        <v>9</v>
      </c>
      <c r="P140" s="54"/>
    </row>
    <row r="141" spans="1:16" ht="15.6" x14ac:dyDescent="0.25">
      <c r="A141" s="148" t="s">
        <v>94</v>
      </c>
      <c r="B141" s="149"/>
      <c r="C141" s="150" t="s">
        <v>72</v>
      </c>
      <c r="D141" s="151"/>
      <c r="E141" s="148" t="s">
        <v>468</v>
      </c>
      <c r="F141" s="149"/>
      <c r="G141" s="27" t="s">
        <v>470</v>
      </c>
      <c r="H141" s="148"/>
      <c r="I141" s="149"/>
      <c r="J141" s="27"/>
      <c r="K141" s="27">
        <v>5303</v>
      </c>
      <c r="L141" s="28">
        <v>4</v>
      </c>
      <c r="M141" s="29">
        <v>7</v>
      </c>
      <c r="N141" s="57">
        <f t="shared" si="2"/>
        <v>28</v>
      </c>
      <c r="O141" s="26" t="s">
        <v>9</v>
      </c>
      <c r="P141" s="54"/>
    </row>
    <row r="142" spans="1:16" ht="15.6" x14ac:dyDescent="0.25">
      <c r="A142" s="148" t="s">
        <v>94</v>
      </c>
      <c r="B142" s="149"/>
      <c r="C142" s="150" t="s">
        <v>72</v>
      </c>
      <c r="D142" s="151"/>
      <c r="E142" s="148" t="s">
        <v>468</v>
      </c>
      <c r="F142" s="149"/>
      <c r="G142" s="27" t="s">
        <v>481</v>
      </c>
      <c r="H142" s="148"/>
      <c r="I142" s="149"/>
      <c r="J142" s="27"/>
      <c r="K142" s="27">
        <v>38519</v>
      </c>
      <c r="L142" s="28">
        <v>3</v>
      </c>
      <c r="M142" s="29">
        <v>58.85</v>
      </c>
      <c r="N142" s="57">
        <f t="shared" si="2"/>
        <v>176.55</v>
      </c>
      <c r="O142" s="26" t="s">
        <v>9</v>
      </c>
      <c r="P142" s="54"/>
    </row>
    <row r="143" spans="1:16" ht="15.6" x14ac:dyDescent="0.25">
      <c r="A143" s="148" t="s">
        <v>94</v>
      </c>
      <c r="B143" s="149"/>
      <c r="C143" s="150" t="s">
        <v>72</v>
      </c>
      <c r="D143" s="151"/>
      <c r="E143" s="148" t="s">
        <v>468</v>
      </c>
      <c r="F143" s="149"/>
      <c r="G143" s="27" t="s">
        <v>481</v>
      </c>
      <c r="H143" s="148"/>
      <c r="I143" s="149"/>
      <c r="J143" s="27"/>
      <c r="K143" s="27">
        <v>1101980</v>
      </c>
      <c r="L143" s="28">
        <v>3</v>
      </c>
      <c r="M143" s="29">
        <v>15.49</v>
      </c>
      <c r="N143" s="57">
        <f t="shared" si="2"/>
        <v>46.47</v>
      </c>
      <c r="O143" s="26" t="s">
        <v>9</v>
      </c>
      <c r="P143" s="54"/>
    </row>
    <row r="144" spans="1:16" ht="15.6" x14ac:dyDescent="0.25">
      <c r="A144" s="148" t="s">
        <v>94</v>
      </c>
      <c r="B144" s="149"/>
      <c r="C144" s="150" t="s">
        <v>72</v>
      </c>
      <c r="D144" s="151"/>
      <c r="E144" s="148" t="s">
        <v>468</v>
      </c>
      <c r="F144" s="149"/>
      <c r="G144" s="27" t="s">
        <v>481</v>
      </c>
      <c r="H144" s="148"/>
      <c r="I144" s="149"/>
      <c r="J144" s="27"/>
      <c r="K144" s="27">
        <v>74291</v>
      </c>
      <c r="L144" s="28">
        <v>3</v>
      </c>
      <c r="M144" s="29">
        <v>10.99</v>
      </c>
      <c r="N144" s="57">
        <f t="shared" si="2"/>
        <v>32.97</v>
      </c>
      <c r="O144" s="26" t="s">
        <v>9</v>
      </c>
      <c r="P144" s="54"/>
    </row>
    <row r="145" spans="1:16" ht="15.6" x14ac:dyDescent="0.25">
      <c r="A145" s="148" t="s">
        <v>94</v>
      </c>
      <c r="B145" s="149"/>
      <c r="C145" s="150" t="s">
        <v>72</v>
      </c>
      <c r="D145" s="151"/>
      <c r="E145" s="148" t="s">
        <v>468</v>
      </c>
      <c r="F145" s="149"/>
      <c r="G145" s="27" t="s">
        <v>481</v>
      </c>
      <c r="H145" s="148"/>
      <c r="I145" s="149"/>
      <c r="J145" s="27"/>
      <c r="K145" s="27" t="s">
        <v>528</v>
      </c>
      <c r="L145" s="28">
        <v>3</v>
      </c>
      <c r="M145" s="29">
        <v>121</v>
      </c>
      <c r="N145" s="57">
        <f t="shared" si="2"/>
        <v>363</v>
      </c>
      <c r="O145" s="26" t="s">
        <v>9</v>
      </c>
      <c r="P145" s="54"/>
    </row>
    <row r="146" spans="1:16" ht="15.6" x14ac:dyDescent="0.25">
      <c r="A146" s="148" t="s">
        <v>94</v>
      </c>
      <c r="B146" s="149"/>
      <c r="C146" s="150" t="s">
        <v>72</v>
      </c>
      <c r="D146" s="151"/>
      <c r="E146" s="148" t="s">
        <v>468</v>
      </c>
      <c r="F146" s="149"/>
      <c r="G146" s="27" t="s">
        <v>481</v>
      </c>
      <c r="H146" s="148"/>
      <c r="I146" s="149"/>
      <c r="J146" s="27"/>
      <c r="K146" s="27" t="s">
        <v>529</v>
      </c>
      <c r="L146" s="28">
        <v>3</v>
      </c>
      <c r="M146" s="29">
        <v>29.7</v>
      </c>
      <c r="N146" s="57">
        <f t="shared" si="2"/>
        <v>89.1</v>
      </c>
      <c r="O146" s="26" t="s">
        <v>9</v>
      </c>
      <c r="P146" s="54"/>
    </row>
    <row r="147" spans="1:16" ht="15.6" x14ac:dyDescent="0.25">
      <c r="A147" s="148" t="s">
        <v>94</v>
      </c>
      <c r="B147" s="149"/>
      <c r="C147" s="150" t="s">
        <v>72</v>
      </c>
      <c r="D147" s="151"/>
      <c r="E147" s="148" t="s">
        <v>468</v>
      </c>
      <c r="F147" s="149"/>
      <c r="G147" s="27" t="s">
        <v>481</v>
      </c>
      <c r="H147" s="148"/>
      <c r="I147" s="149"/>
      <c r="J147" s="27"/>
      <c r="K147" s="27">
        <v>731</v>
      </c>
      <c r="L147" s="28">
        <v>3</v>
      </c>
      <c r="M147" s="29">
        <v>23.1</v>
      </c>
      <c r="N147" s="57">
        <f t="shared" si="2"/>
        <v>69.300000000000011</v>
      </c>
      <c r="O147" s="26" t="s">
        <v>9</v>
      </c>
      <c r="P147" s="54"/>
    </row>
    <row r="148" spans="1:16" ht="15.6" x14ac:dyDescent="0.25">
      <c r="A148" s="148" t="s">
        <v>94</v>
      </c>
      <c r="B148" s="149"/>
      <c r="C148" s="150" t="s">
        <v>72</v>
      </c>
      <c r="D148" s="151"/>
      <c r="E148" s="148" t="s">
        <v>468</v>
      </c>
      <c r="F148" s="149"/>
      <c r="G148" s="27" t="s">
        <v>481</v>
      </c>
      <c r="H148" s="148"/>
      <c r="I148" s="149"/>
      <c r="J148" s="27"/>
      <c r="K148" s="27">
        <v>2100090556</v>
      </c>
      <c r="L148" s="28">
        <v>3</v>
      </c>
      <c r="M148" s="29">
        <v>549.95000000000005</v>
      </c>
      <c r="N148" s="57">
        <f t="shared" si="2"/>
        <v>1649.8500000000001</v>
      </c>
      <c r="O148" s="26" t="s">
        <v>9</v>
      </c>
      <c r="P148" s="54"/>
    </row>
    <row r="149" spans="1:16" ht="46.8" x14ac:dyDescent="0.25">
      <c r="A149" s="148"/>
      <c r="B149" s="149"/>
      <c r="C149" s="150"/>
      <c r="D149" s="151"/>
      <c r="E149" s="148" t="s">
        <v>223</v>
      </c>
      <c r="F149" s="149"/>
      <c r="G149" s="27" t="s">
        <v>530</v>
      </c>
      <c r="H149" s="148"/>
      <c r="I149" s="149"/>
      <c r="J149" s="27" t="s">
        <v>616</v>
      </c>
      <c r="K149" s="27">
        <v>74535</v>
      </c>
      <c r="L149" s="28">
        <v>1</v>
      </c>
      <c r="M149" s="29">
        <v>195</v>
      </c>
      <c r="N149" s="57">
        <f t="shared" si="2"/>
        <v>195</v>
      </c>
      <c r="O149" s="26" t="s">
        <v>3</v>
      </c>
      <c r="P149" s="54"/>
    </row>
    <row r="150" spans="1:16" ht="46.8" x14ac:dyDescent="0.25">
      <c r="A150" s="148"/>
      <c r="B150" s="149"/>
      <c r="C150" s="150"/>
      <c r="D150" s="151"/>
      <c r="E150" s="148" t="s">
        <v>223</v>
      </c>
      <c r="F150" s="149"/>
      <c r="G150" s="27" t="s">
        <v>284</v>
      </c>
      <c r="H150" s="148"/>
      <c r="I150" s="149"/>
      <c r="J150" s="27" t="s">
        <v>617</v>
      </c>
      <c r="K150" s="27" t="s">
        <v>562</v>
      </c>
      <c r="L150" s="28">
        <v>2</v>
      </c>
      <c r="M150" s="29">
        <v>73</v>
      </c>
      <c r="N150" s="57">
        <f t="shared" si="2"/>
        <v>146</v>
      </c>
      <c r="O150" s="26" t="s">
        <v>3</v>
      </c>
      <c r="P150" s="54"/>
    </row>
    <row r="151" spans="1:16" ht="46.8" x14ac:dyDescent="0.25">
      <c r="A151" s="148"/>
      <c r="B151" s="149"/>
      <c r="C151" s="150"/>
      <c r="D151" s="151"/>
      <c r="E151" s="148" t="s">
        <v>223</v>
      </c>
      <c r="F151" s="149"/>
      <c r="G151" s="27" t="s">
        <v>284</v>
      </c>
      <c r="H151" s="148"/>
      <c r="I151" s="149"/>
      <c r="J151" s="27" t="s">
        <v>618</v>
      </c>
      <c r="K151" s="27" t="s">
        <v>563</v>
      </c>
      <c r="L151" s="28">
        <v>3</v>
      </c>
      <c r="M151" s="29">
        <v>55</v>
      </c>
      <c r="N151" s="57">
        <f t="shared" si="2"/>
        <v>165</v>
      </c>
      <c r="O151" s="26" t="s">
        <v>3</v>
      </c>
      <c r="P151" s="54"/>
    </row>
    <row r="152" spans="1:16" ht="46.8" x14ac:dyDescent="0.25">
      <c r="A152" s="148"/>
      <c r="B152" s="149"/>
      <c r="C152" s="150"/>
      <c r="D152" s="151"/>
      <c r="E152" s="148" t="s">
        <v>223</v>
      </c>
      <c r="F152" s="149"/>
      <c r="G152" s="27" t="s">
        <v>531</v>
      </c>
      <c r="H152" s="148"/>
      <c r="I152" s="149"/>
      <c r="J152" s="27" t="s">
        <v>619</v>
      </c>
      <c r="K152" s="27" t="s">
        <v>564</v>
      </c>
      <c r="L152" s="28">
        <v>1</v>
      </c>
      <c r="M152" s="29">
        <v>99</v>
      </c>
      <c r="N152" s="57">
        <f t="shared" si="2"/>
        <v>99</v>
      </c>
      <c r="O152" s="26" t="s">
        <v>3</v>
      </c>
      <c r="P152" s="54"/>
    </row>
    <row r="153" spans="1:16" ht="46.8" x14ac:dyDescent="0.25">
      <c r="A153" s="148"/>
      <c r="B153" s="149"/>
      <c r="C153" s="150"/>
      <c r="D153" s="151"/>
      <c r="E153" s="148" t="s">
        <v>223</v>
      </c>
      <c r="F153" s="149"/>
      <c r="G153" s="27" t="s">
        <v>532</v>
      </c>
      <c r="H153" s="148"/>
      <c r="I153" s="149"/>
      <c r="J153" s="27" t="s">
        <v>620</v>
      </c>
      <c r="K153" s="27" t="s">
        <v>565</v>
      </c>
      <c r="L153" s="28">
        <v>8</v>
      </c>
      <c r="M153" s="29">
        <v>14</v>
      </c>
      <c r="N153" s="57">
        <f t="shared" si="2"/>
        <v>112</v>
      </c>
      <c r="O153" s="26" t="s">
        <v>3</v>
      </c>
      <c r="P153" s="54"/>
    </row>
    <row r="154" spans="1:16" ht="46.8" x14ac:dyDescent="0.25">
      <c r="A154" s="148"/>
      <c r="B154" s="149"/>
      <c r="C154" s="150"/>
      <c r="D154" s="151"/>
      <c r="E154" s="148" t="s">
        <v>223</v>
      </c>
      <c r="F154" s="149"/>
      <c r="G154" s="27" t="s">
        <v>533</v>
      </c>
      <c r="H154" s="148"/>
      <c r="I154" s="149"/>
      <c r="J154" s="27" t="s">
        <v>621</v>
      </c>
      <c r="K154" s="27" t="s">
        <v>566</v>
      </c>
      <c r="L154" s="28">
        <v>1</v>
      </c>
      <c r="M154" s="29">
        <v>46</v>
      </c>
      <c r="N154" s="57">
        <f t="shared" si="2"/>
        <v>46</v>
      </c>
      <c r="O154" s="26" t="s">
        <v>3</v>
      </c>
      <c r="P154" s="54"/>
    </row>
    <row r="155" spans="1:16" ht="46.8" x14ac:dyDescent="0.25">
      <c r="A155" s="148"/>
      <c r="B155" s="149"/>
      <c r="C155" s="150"/>
      <c r="D155" s="151"/>
      <c r="E155" s="148" t="s">
        <v>223</v>
      </c>
      <c r="F155" s="149"/>
      <c r="G155" s="27" t="s">
        <v>227</v>
      </c>
      <c r="H155" s="148"/>
      <c r="I155" s="149"/>
      <c r="J155" s="27" t="s">
        <v>622</v>
      </c>
      <c r="K155" s="27" t="s">
        <v>567</v>
      </c>
      <c r="L155" s="28">
        <v>1</v>
      </c>
      <c r="M155" s="29">
        <v>67</v>
      </c>
      <c r="N155" s="57">
        <f t="shared" si="2"/>
        <v>67</v>
      </c>
      <c r="O155" s="26" t="s">
        <v>3</v>
      </c>
      <c r="P155" s="54"/>
    </row>
    <row r="156" spans="1:16" ht="46.8" x14ac:dyDescent="0.25">
      <c r="A156" s="148"/>
      <c r="B156" s="149"/>
      <c r="C156" s="150"/>
      <c r="D156" s="151"/>
      <c r="E156" s="148" t="s">
        <v>223</v>
      </c>
      <c r="F156" s="149"/>
      <c r="G156" s="27" t="s">
        <v>533</v>
      </c>
      <c r="H156" s="148"/>
      <c r="I156" s="149"/>
      <c r="J156" s="27" t="s">
        <v>623</v>
      </c>
      <c r="K156" s="27">
        <v>69157</v>
      </c>
      <c r="L156" s="28">
        <v>8</v>
      </c>
      <c r="M156" s="29">
        <v>46</v>
      </c>
      <c r="N156" s="57">
        <f t="shared" si="2"/>
        <v>368</v>
      </c>
      <c r="O156" s="26" t="s">
        <v>3</v>
      </c>
      <c r="P156" s="54"/>
    </row>
    <row r="157" spans="1:16" ht="46.8" x14ac:dyDescent="0.25">
      <c r="A157" s="148"/>
      <c r="B157" s="149"/>
      <c r="C157" s="150"/>
      <c r="D157" s="151"/>
      <c r="E157" s="148" t="s">
        <v>223</v>
      </c>
      <c r="F157" s="149"/>
      <c r="G157" s="27" t="s">
        <v>534</v>
      </c>
      <c r="H157" s="148"/>
      <c r="I157" s="149"/>
      <c r="J157" s="27" t="s">
        <v>624</v>
      </c>
      <c r="K157" s="27" t="s">
        <v>568</v>
      </c>
      <c r="L157" s="28">
        <v>1</v>
      </c>
      <c r="M157" s="29">
        <v>332</v>
      </c>
      <c r="N157" s="57">
        <f t="shared" si="2"/>
        <v>332</v>
      </c>
      <c r="O157" s="26" t="s">
        <v>3</v>
      </c>
      <c r="P157" s="54"/>
    </row>
    <row r="158" spans="1:16" ht="46.8" x14ac:dyDescent="0.25">
      <c r="A158" s="148"/>
      <c r="B158" s="149"/>
      <c r="C158" s="150"/>
      <c r="D158" s="151"/>
      <c r="E158" s="148" t="s">
        <v>223</v>
      </c>
      <c r="F158" s="149"/>
      <c r="G158" s="27" t="s">
        <v>535</v>
      </c>
      <c r="H158" s="148"/>
      <c r="I158" s="149"/>
      <c r="J158" s="27" t="s">
        <v>625</v>
      </c>
      <c r="K158" s="27">
        <v>1923</v>
      </c>
      <c r="L158" s="28">
        <v>1</v>
      </c>
      <c r="M158" s="29">
        <v>1450</v>
      </c>
      <c r="N158" s="57">
        <f t="shared" si="2"/>
        <v>1450</v>
      </c>
      <c r="O158" s="26" t="s">
        <v>3</v>
      </c>
      <c r="P158" s="54"/>
    </row>
    <row r="159" spans="1:16" ht="46.8" x14ac:dyDescent="0.25">
      <c r="A159" s="148"/>
      <c r="B159" s="149"/>
      <c r="C159" s="150"/>
      <c r="D159" s="151"/>
      <c r="E159" s="148" t="s">
        <v>223</v>
      </c>
      <c r="F159" s="149"/>
      <c r="G159" s="27" t="s">
        <v>536</v>
      </c>
      <c r="H159" s="148"/>
      <c r="I159" s="149"/>
      <c r="J159" s="27" t="s">
        <v>626</v>
      </c>
      <c r="K159" s="27" t="s">
        <v>569</v>
      </c>
      <c r="L159" s="28">
        <v>1</v>
      </c>
      <c r="M159" s="29">
        <v>575</v>
      </c>
      <c r="N159" s="57">
        <f t="shared" si="2"/>
        <v>575</v>
      </c>
      <c r="O159" s="26" t="s">
        <v>3</v>
      </c>
      <c r="P159" s="54"/>
    </row>
    <row r="160" spans="1:16" ht="46.8" x14ac:dyDescent="0.25">
      <c r="A160" s="148"/>
      <c r="B160" s="149"/>
      <c r="C160" s="150"/>
      <c r="D160" s="151"/>
      <c r="E160" s="148" t="s">
        <v>223</v>
      </c>
      <c r="F160" s="149"/>
      <c r="G160" s="27" t="s">
        <v>537</v>
      </c>
      <c r="H160" s="148"/>
      <c r="I160" s="149"/>
      <c r="J160" s="27" t="s">
        <v>627</v>
      </c>
      <c r="K160" s="27" t="s">
        <v>570</v>
      </c>
      <c r="L160" s="28">
        <v>2</v>
      </c>
      <c r="M160" s="29">
        <v>1915</v>
      </c>
      <c r="N160" s="57">
        <f t="shared" si="2"/>
        <v>3830</v>
      </c>
      <c r="O160" s="26" t="s">
        <v>3</v>
      </c>
      <c r="P160" s="54"/>
    </row>
    <row r="161" spans="1:16" ht="46.8" x14ac:dyDescent="0.25">
      <c r="A161" s="148"/>
      <c r="B161" s="149"/>
      <c r="C161" s="150"/>
      <c r="D161" s="151"/>
      <c r="E161" s="148" t="s">
        <v>223</v>
      </c>
      <c r="F161" s="149"/>
      <c r="G161" s="27" t="s">
        <v>538</v>
      </c>
      <c r="H161" s="148"/>
      <c r="I161" s="149"/>
      <c r="J161" s="27" t="s">
        <v>628</v>
      </c>
      <c r="K161" s="27" t="s">
        <v>571</v>
      </c>
      <c r="L161" s="28">
        <v>1</v>
      </c>
      <c r="M161" s="29">
        <v>346</v>
      </c>
      <c r="N161" s="57">
        <f t="shared" si="2"/>
        <v>346</v>
      </c>
      <c r="O161" s="26" t="s">
        <v>3</v>
      </c>
      <c r="P161" s="54"/>
    </row>
    <row r="162" spans="1:16" ht="46.8" x14ac:dyDescent="0.25">
      <c r="A162" s="148"/>
      <c r="B162" s="149"/>
      <c r="C162" s="150"/>
      <c r="D162" s="151"/>
      <c r="E162" s="148" t="s">
        <v>223</v>
      </c>
      <c r="F162" s="149"/>
      <c r="G162" s="27" t="s">
        <v>539</v>
      </c>
      <c r="H162" s="148"/>
      <c r="I162" s="149"/>
      <c r="J162" s="27" t="s">
        <v>629</v>
      </c>
      <c r="K162" s="27" t="s">
        <v>572</v>
      </c>
      <c r="L162" s="28">
        <v>4</v>
      </c>
      <c r="M162" s="29">
        <v>25</v>
      </c>
      <c r="N162" s="57">
        <f t="shared" si="2"/>
        <v>100</v>
      </c>
      <c r="O162" s="26" t="s">
        <v>3</v>
      </c>
      <c r="P162" s="54"/>
    </row>
    <row r="163" spans="1:16" ht="46.8" x14ac:dyDescent="0.25">
      <c r="A163" s="148"/>
      <c r="B163" s="149"/>
      <c r="C163" s="150"/>
      <c r="D163" s="151"/>
      <c r="E163" s="148" t="s">
        <v>223</v>
      </c>
      <c r="F163" s="149"/>
      <c r="G163" s="27" t="s">
        <v>540</v>
      </c>
      <c r="H163" s="148"/>
      <c r="I163" s="149"/>
      <c r="J163" s="27" t="s">
        <v>630</v>
      </c>
      <c r="K163" s="27" t="s">
        <v>573</v>
      </c>
      <c r="L163" s="28">
        <v>10</v>
      </c>
      <c r="M163" s="29">
        <v>15</v>
      </c>
      <c r="N163" s="57">
        <f t="shared" si="2"/>
        <v>150</v>
      </c>
      <c r="O163" s="26" t="s">
        <v>3</v>
      </c>
      <c r="P163" s="54"/>
    </row>
    <row r="164" spans="1:16" ht="46.8" x14ac:dyDescent="0.25">
      <c r="A164" s="148"/>
      <c r="B164" s="149"/>
      <c r="C164" s="150"/>
      <c r="D164" s="151"/>
      <c r="E164" s="148" t="s">
        <v>223</v>
      </c>
      <c r="F164" s="149"/>
      <c r="G164" s="27" t="s">
        <v>540</v>
      </c>
      <c r="H164" s="148"/>
      <c r="I164" s="149"/>
      <c r="J164" s="27" t="s">
        <v>631</v>
      </c>
      <c r="K164" s="27" t="s">
        <v>574</v>
      </c>
      <c r="L164" s="28">
        <v>5</v>
      </c>
      <c r="M164" s="29">
        <v>10</v>
      </c>
      <c r="N164" s="57">
        <f t="shared" si="2"/>
        <v>50</v>
      </c>
      <c r="O164" s="26" t="s">
        <v>3</v>
      </c>
      <c r="P164" s="54"/>
    </row>
    <row r="165" spans="1:16" ht="46.8" x14ac:dyDescent="0.25">
      <c r="A165" s="148"/>
      <c r="B165" s="149"/>
      <c r="C165" s="150"/>
      <c r="D165" s="151"/>
      <c r="E165" s="148" t="s">
        <v>223</v>
      </c>
      <c r="F165" s="149"/>
      <c r="G165" s="27" t="s">
        <v>540</v>
      </c>
      <c r="H165" s="148"/>
      <c r="I165" s="149"/>
      <c r="J165" s="27" t="s">
        <v>632</v>
      </c>
      <c r="K165" s="27" t="s">
        <v>575</v>
      </c>
      <c r="L165" s="28">
        <v>3</v>
      </c>
      <c r="M165" s="29">
        <v>12</v>
      </c>
      <c r="N165" s="57">
        <f t="shared" si="2"/>
        <v>36</v>
      </c>
      <c r="O165" s="26" t="s">
        <v>3</v>
      </c>
      <c r="P165" s="54"/>
    </row>
    <row r="166" spans="1:16" ht="46.8" x14ac:dyDescent="0.25">
      <c r="A166" s="148"/>
      <c r="B166" s="149"/>
      <c r="C166" s="150"/>
      <c r="D166" s="151"/>
      <c r="E166" s="148" t="s">
        <v>223</v>
      </c>
      <c r="F166" s="149"/>
      <c r="G166" s="27" t="s">
        <v>540</v>
      </c>
      <c r="H166" s="148"/>
      <c r="I166" s="149"/>
      <c r="J166" s="27" t="s">
        <v>633</v>
      </c>
      <c r="K166" s="27" t="s">
        <v>576</v>
      </c>
      <c r="L166" s="28">
        <v>5</v>
      </c>
      <c r="M166" s="29">
        <v>12</v>
      </c>
      <c r="N166" s="57">
        <f t="shared" si="2"/>
        <v>60</v>
      </c>
      <c r="O166" s="26" t="s">
        <v>3</v>
      </c>
      <c r="P166" s="54"/>
    </row>
    <row r="167" spans="1:16" ht="46.8" x14ac:dyDescent="0.25">
      <c r="A167" s="148"/>
      <c r="B167" s="149"/>
      <c r="C167" s="150"/>
      <c r="D167" s="151"/>
      <c r="E167" s="148" t="s">
        <v>223</v>
      </c>
      <c r="F167" s="149"/>
      <c r="G167" s="27" t="s">
        <v>540</v>
      </c>
      <c r="H167" s="148"/>
      <c r="I167" s="149"/>
      <c r="J167" s="27" t="s">
        <v>634</v>
      </c>
      <c r="K167" s="27" t="s">
        <v>577</v>
      </c>
      <c r="L167" s="28">
        <v>5</v>
      </c>
      <c r="M167" s="29">
        <v>25</v>
      </c>
      <c r="N167" s="57">
        <f t="shared" si="2"/>
        <v>125</v>
      </c>
      <c r="O167" s="26" t="s">
        <v>3</v>
      </c>
      <c r="P167" s="54"/>
    </row>
    <row r="168" spans="1:16" ht="46.8" x14ac:dyDescent="0.25">
      <c r="A168" s="148"/>
      <c r="B168" s="149"/>
      <c r="C168" s="150"/>
      <c r="D168" s="151"/>
      <c r="E168" s="148" t="s">
        <v>223</v>
      </c>
      <c r="F168" s="149"/>
      <c r="G168" s="27" t="s">
        <v>540</v>
      </c>
      <c r="H168" s="148"/>
      <c r="I168" s="149"/>
      <c r="J168" s="27" t="s">
        <v>635</v>
      </c>
      <c r="K168" s="27" t="s">
        <v>578</v>
      </c>
      <c r="L168" s="28">
        <v>12</v>
      </c>
      <c r="M168" s="29">
        <v>27</v>
      </c>
      <c r="N168" s="57">
        <f t="shared" si="2"/>
        <v>324</v>
      </c>
      <c r="O168" s="26" t="s">
        <v>3</v>
      </c>
      <c r="P168" s="54"/>
    </row>
    <row r="169" spans="1:16" ht="46.8" x14ac:dyDescent="0.25">
      <c r="A169" s="148"/>
      <c r="B169" s="149"/>
      <c r="C169" s="150"/>
      <c r="D169" s="151"/>
      <c r="E169" s="148" t="s">
        <v>223</v>
      </c>
      <c r="F169" s="149"/>
      <c r="G169" s="27" t="s">
        <v>540</v>
      </c>
      <c r="H169" s="148"/>
      <c r="I169" s="149"/>
      <c r="J169" s="27" t="s">
        <v>636</v>
      </c>
      <c r="K169" s="27" t="s">
        <v>579</v>
      </c>
      <c r="L169" s="28">
        <v>12</v>
      </c>
      <c r="M169" s="29">
        <v>16</v>
      </c>
      <c r="N169" s="57">
        <f t="shared" si="2"/>
        <v>192</v>
      </c>
      <c r="O169" s="26" t="s">
        <v>3</v>
      </c>
      <c r="P169" s="54"/>
    </row>
    <row r="170" spans="1:16" ht="46.8" x14ac:dyDescent="0.25">
      <c r="A170" s="148"/>
      <c r="B170" s="149"/>
      <c r="C170" s="150"/>
      <c r="D170" s="151"/>
      <c r="E170" s="148" t="s">
        <v>223</v>
      </c>
      <c r="F170" s="149"/>
      <c r="G170" s="27" t="s">
        <v>540</v>
      </c>
      <c r="H170" s="148"/>
      <c r="I170" s="149"/>
      <c r="J170" s="27" t="s">
        <v>637</v>
      </c>
      <c r="K170" s="27" t="s">
        <v>580</v>
      </c>
      <c r="L170" s="28">
        <v>60</v>
      </c>
      <c r="M170" s="29">
        <v>14</v>
      </c>
      <c r="N170" s="57">
        <f t="shared" si="2"/>
        <v>840</v>
      </c>
      <c r="O170" s="26" t="s">
        <v>3</v>
      </c>
      <c r="P170" s="54"/>
    </row>
    <row r="171" spans="1:16" ht="46.8" x14ac:dyDescent="0.25">
      <c r="A171" s="148"/>
      <c r="B171" s="149"/>
      <c r="C171" s="150"/>
      <c r="D171" s="151"/>
      <c r="E171" s="148" t="s">
        <v>223</v>
      </c>
      <c r="F171" s="149"/>
      <c r="G171" s="27" t="s">
        <v>540</v>
      </c>
      <c r="H171" s="148"/>
      <c r="I171" s="149"/>
      <c r="J171" s="27" t="s">
        <v>638</v>
      </c>
      <c r="K171" s="27" t="s">
        <v>581</v>
      </c>
      <c r="L171" s="28">
        <v>10</v>
      </c>
      <c r="M171" s="29">
        <v>27</v>
      </c>
      <c r="N171" s="57">
        <f t="shared" si="2"/>
        <v>270</v>
      </c>
      <c r="O171" s="26" t="s">
        <v>3</v>
      </c>
      <c r="P171" s="54"/>
    </row>
    <row r="172" spans="1:16" ht="46.8" x14ac:dyDescent="0.25">
      <c r="A172" s="148"/>
      <c r="B172" s="149"/>
      <c r="C172" s="150"/>
      <c r="D172" s="151"/>
      <c r="E172" s="148" t="s">
        <v>223</v>
      </c>
      <c r="F172" s="149"/>
      <c r="G172" s="27" t="s">
        <v>540</v>
      </c>
      <c r="H172" s="148"/>
      <c r="I172" s="149"/>
      <c r="J172" s="27" t="s">
        <v>639</v>
      </c>
      <c r="K172" s="27" t="s">
        <v>582</v>
      </c>
      <c r="L172" s="28">
        <v>5</v>
      </c>
      <c r="M172" s="29">
        <v>22</v>
      </c>
      <c r="N172" s="57">
        <f t="shared" si="2"/>
        <v>110</v>
      </c>
      <c r="O172" s="26" t="s">
        <v>3</v>
      </c>
      <c r="P172" s="54"/>
    </row>
    <row r="173" spans="1:16" ht="46.8" x14ac:dyDescent="0.25">
      <c r="A173" s="148"/>
      <c r="B173" s="149"/>
      <c r="C173" s="150"/>
      <c r="D173" s="151"/>
      <c r="E173" s="148" t="s">
        <v>223</v>
      </c>
      <c r="F173" s="149"/>
      <c r="G173" s="27" t="s">
        <v>540</v>
      </c>
      <c r="H173" s="148"/>
      <c r="I173" s="149"/>
      <c r="J173" s="27" t="s">
        <v>640</v>
      </c>
      <c r="K173" s="27" t="s">
        <v>583</v>
      </c>
      <c r="L173" s="28">
        <v>5</v>
      </c>
      <c r="M173" s="29">
        <v>21</v>
      </c>
      <c r="N173" s="57">
        <f t="shared" si="2"/>
        <v>105</v>
      </c>
      <c r="O173" s="26" t="s">
        <v>3</v>
      </c>
      <c r="P173" s="54"/>
    </row>
    <row r="174" spans="1:16" ht="46.8" x14ac:dyDescent="0.25">
      <c r="A174" s="148"/>
      <c r="B174" s="149"/>
      <c r="C174" s="150"/>
      <c r="D174" s="151"/>
      <c r="E174" s="148" t="s">
        <v>223</v>
      </c>
      <c r="F174" s="149"/>
      <c r="G174" s="27" t="s">
        <v>540</v>
      </c>
      <c r="H174" s="148"/>
      <c r="I174" s="149"/>
      <c r="J174" s="27" t="s">
        <v>641</v>
      </c>
      <c r="K174" s="27" t="s">
        <v>584</v>
      </c>
      <c r="L174" s="28">
        <v>10</v>
      </c>
      <c r="M174" s="29">
        <v>3</v>
      </c>
      <c r="N174" s="57">
        <f t="shared" si="2"/>
        <v>30</v>
      </c>
      <c r="O174" s="26" t="s">
        <v>3</v>
      </c>
      <c r="P174" s="54"/>
    </row>
    <row r="175" spans="1:16" ht="46.8" x14ac:dyDescent="0.25">
      <c r="A175" s="148"/>
      <c r="B175" s="149"/>
      <c r="C175" s="150"/>
      <c r="D175" s="151"/>
      <c r="E175" s="148" t="s">
        <v>223</v>
      </c>
      <c r="F175" s="149"/>
      <c r="G175" s="27" t="s">
        <v>540</v>
      </c>
      <c r="H175" s="148"/>
      <c r="I175" s="149"/>
      <c r="J175" s="27" t="s">
        <v>633</v>
      </c>
      <c r="K175" s="27" t="s">
        <v>585</v>
      </c>
      <c r="L175" s="28">
        <v>3</v>
      </c>
      <c r="M175" s="29">
        <v>22</v>
      </c>
      <c r="N175" s="57">
        <f t="shared" si="2"/>
        <v>66</v>
      </c>
      <c r="O175" s="26" t="s">
        <v>3</v>
      </c>
      <c r="P175" s="54"/>
    </row>
    <row r="176" spans="1:16" ht="46.8" x14ac:dyDescent="0.25">
      <c r="A176" s="148"/>
      <c r="B176" s="149"/>
      <c r="C176" s="150"/>
      <c r="D176" s="151"/>
      <c r="E176" s="148" t="s">
        <v>223</v>
      </c>
      <c r="F176" s="149"/>
      <c r="G176" s="27" t="s">
        <v>541</v>
      </c>
      <c r="H176" s="148"/>
      <c r="I176" s="149"/>
      <c r="J176" s="27" t="s">
        <v>642</v>
      </c>
      <c r="K176" s="27" t="s">
        <v>586</v>
      </c>
      <c r="L176" s="28">
        <v>2</v>
      </c>
      <c r="M176" s="29">
        <v>35</v>
      </c>
      <c r="N176" s="57">
        <f t="shared" si="2"/>
        <v>70</v>
      </c>
      <c r="O176" s="26" t="s">
        <v>3</v>
      </c>
      <c r="P176" s="54"/>
    </row>
    <row r="177" spans="1:16" ht="46.8" x14ac:dyDescent="0.25">
      <c r="A177" s="148"/>
      <c r="B177" s="149"/>
      <c r="C177" s="150"/>
      <c r="D177" s="151"/>
      <c r="E177" s="148" t="s">
        <v>223</v>
      </c>
      <c r="F177" s="149"/>
      <c r="G177" s="27" t="s">
        <v>541</v>
      </c>
      <c r="H177" s="148"/>
      <c r="I177" s="149"/>
      <c r="J177" s="27" t="s">
        <v>643</v>
      </c>
      <c r="K177" s="27">
        <v>221618201</v>
      </c>
      <c r="L177" s="28">
        <v>1</v>
      </c>
      <c r="M177" s="29">
        <v>28</v>
      </c>
      <c r="N177" s="57">
        <f t="shared" si="2"/>
        <v>28</v>
      </c>
      <c r="O177" s="26" t="s">
        <v>3</v>
      </c>
      <c r="P177" s="54"/>
    </row>
    <row r="178" spans="1:16" ht="46.8" x14ac:dyDescent="0.25">
      <c r="A178" s="148"/>
      <c r="B178" s="149"/>
      <c r="C178" s="150"/>
      <c r="D178" s="151"/>
      <c r="E178" s="148" t="s">
        <v>223</v>
      </c>
      <c r="F178" s="149"/>
      <c r="G178" s="27" t="s">
        <v>530</v>
      </c>
      <c r="H178" s="148"/>
      <c r="I178" s="149"/>
      <c r="J178" s="27" t="s">
        <v>644</v>
      </c>
      <c r="K178" s="27">
        <v>74357</v>
      </c>
      <c r="L178" s="28">
        <v>1</v>
      </c>
      <c r="M178" s="29">
        <v>111</v>
      </c>
      <c r="N178" s="57">
        <f t="shared" si="2"/>
        <v>111</v>
      </c>
      <c r="O178" s="26" t="s">
        <v>3</v>
      </c>
      <c r="P178" s="54"/>
    </row>
    <row r="179" spans="1:16" ht="46.8" x14ac:dyDescent="0.25">
      <c r="A179" s="148"/>
      <c r="B179" s="149"/>
      <c r="C179" s="150"/>
      <c r="D179" s="151"/>
      <c r="E179" s="148" t="s">
        <v>223</v>
      </c>
      <c r="F179" s="149"/>
      <c r="G179" s="27" t="s">
        <v>542</v>
      </c>
      <c r="H179" s="148"/>
      <c r="I179" s="149"/>
      <c r="J179" s="27" t="s">
        <v>645</v>
      </c>
      <c r="K179" s="27">
        <v>20487</v>
      </c>
      <c r="L179" s="28">
        <v>1</v>
      </c>
      <c r="M179" s="29">
        <v>39</v>
      </c>
      <c r="N179" s="57">
        <f t="shared" si="2"/>
        <v>39</v>
      </c>
      <c r="O179" s="26" t="s">
        <v>3</v>
      </c>
      <c r="P179" s="54"/>
    </row>
    <row r="180" spans="1:16" ht="46.8" x14ac:dyDescent="0.25">
      <c r="A180" s="148"/>
      <c r="B180" s="149"/>
      <c r="C180" s="150"/>
      <c r="D180" s="151"/>
      <c r="E180" s="148" t="s">
        <v>223</v>
      </c>
      <c r="F180" s="149"/>
      <c r="G180" s="27" t="s">
        <v>227</v>
      </c>
      <c r="H180" s="148"/>
      <c r="I180" s="149"/>
      <c r="J180" s="27" t="s">
        <v>646</v>
      </c>
      <c r="K180" s="27" t="s">
        <v>587</v>
      </c>
      <c r="L180" s="28">
        <v>1</v>
      </c>
      <c r="M180" s="29">
        <v>73</v>
      </c>
      <c r="N180" s="57">
        <f t="shared" si="2"/>
        <v>73</v>
      </c>
      <c r="O180" s="26" t="s">
        <v>3</v>
      </c>
      <c r="P180" s="54"/>
    </row>
    <row r="181" spans="1:16" ht="46.8" x14ac:dyDescent="0.25">
      <c r="A181" s="148"/>
      <c r="B181" s="149"/>
      <c r="C181" s="150"/>
      <c r="D181" s="151"/>
      <c r="E181" s="148" t="s">
        <v>223</v>
      </c>
      <c r="F181" s="149"/>
      <c r="G181" s="27" t="s">
        <v>530</v>
      </c>
      <c r="H181" s="148"/>
      <c r="I181" s="149"/>
      <c r="J181" s="27" t="s">
        <v>644</v>
      </c>
      <c r="K181" s="27">
        <v>74357</v>
      </c>
      <c r="L181" s="28">
        <v>1</v>
      </c>
      <c r="M181" s="29">
        <v>111</v>
      </c>
      <c r="N181" s="57">
        <f t="shared" si="2"/>
        <v>111</v>
      </c>
      <c r="O181" s="26" t="s">
        <v>3</v>
      </c>
      <c r="P181" s="54"/>
    </row>
    <row r="182" spans="1:16" ht="46.8" x14ac:dyDescent="0.25">
      <c r="A182" s="148"/>
      <c r="B182" s="149"/>
      <c r="C182" s="150"/>
      <c r="D182" s="151"/>
      <c r="E182" s="148" t="s">
        <v>223</v>
      </c>
      <c r="F182" s="149"/>
      <c r="G182" s="27" t="s">
        <v>543</v>
      </c>
      <c r="H182" s="148"/>
      <c r="I182" s="149"/>
      <c r="J182" s="27" t="s">
        <v>647</v>
      </c>
      <c r="K182" s="27" t="s">
        <v>588</v>
      </c>
      <c r="L182" s="28">
        <v>12</v>
      </c>
      <c r="M182" s="29">
        <v>125</v>
      </c>
      <c r="N182" s="57">
        <f t="shared" si="2"/>
        <v>1500</v>
      </c>
      <c r="O182" s="26" t="s">
        <v>3</v>
      </c>
      <c r="P182" s="54"/>
    </row>
    <row r="183" spans="1:16" ht="46.8" x14ac:dyDescent="0.25">
      <c r="A183" s="148"/>
      <c r="B183" s="149"/>
      <c r="C183" s="150"/>
      <c r="D183" s="151"/>
      <c r="E183" s="148" t="s">
        <v>223</v>
      </c>
      <c r="F183" s="149"/>
      <c r="G183" s="27" t="s">
        <v>530</v>
      </c>
      <c r="H183" s="148"/>
      <c r="I183" s="149"/>
      <c r="J183" s="27" t="s">
        <v>648</v>
      </c>
      <c r="K183" s="27" t="s">
        <v>589</v>
      </c>
      <c r="L183" s="28">
        <v>1</v>
      </c>
      <c r="M183" s="29">
        <v>74</v>
      </c>
      <c r="N183" s="57">
        <f t="shared" si="2"/>
        <v>74</v>
      </c>
      <c r="O183" s="26" t="s">
        <v>3</v>
      </c>
      <c r="P183" s="54"/>
    </row>
    <row r="184" spans="1:16" ht="46.8" x14ac:dyDescent="0.25">
      <c r="A184" s="148"/>
      <c r="B184" s="149"/>
      <c r="C184" s="150"/>
      <c r="D184" s="151"/>
      <c r="E184" s="148" t="s">
        <v>223</v>
      </c>
      <c r="F184" s="149"/>
      <c r="G184" s="27" t="s">
        <v>544</v>
      </c>
      <c r="H184" s="148"/>
      <c r="I184" s="149"/>
      <c r="J184" s="27" t="s">
        <v>649</v>
      </c>
      <c r="K184" s="27">
        <v>1701700</v>
      </c>
      <c r="L184" s="28">
        <v>1</v>
      </c>
      <c r="M184" s="29">
        <v>1795</v>
      </c>
      <c r="N184" s="57">
        <f t="shared" si="2"/>
        <v>1795</v>
      </c>
      <c r="O184" s="26" t="s">
        <v>3</v>
      </c>
      <c r="P184" s="54"/>
    </row>
    <row r="185" spans="1:16" ht="46.8" x14ac:dyDescent="0.25">
      <c r="A185" s="148"/>
      <c r="B185" s="149"/>
      <c r="C185" s="150"/>
      <c r="D185" s="151"/>
      <c r="E185" s="148" t="s">
        <v>223</v>
      </c>
      <c r="F185" s="149"/>
      <c r="G185" s="27" t="s">
        <v>530</v>
      </c>
      <c r="H185" s="148"/>
      <c r="I185" s="149"/>
      <c r="J185" s="27" t="s">
        <v>644</v>
      </c>
      <c r="K185" s="27" t="s">
        <v>590</v>
      </c>
      <c r="L185" s="28">
        <v>1</v>
      </c>
      <c r="M185" s="29">
        <v>111</v>
      </c>
      <c r="N185" s="57">
        <f t="shared" si="2"/>
        <v>111</v>
      </c>
      <c r="O185" s="26" t="s">
        <v>3</v>
      </c>
      <c r="P185" s="54"/>
    </row>
    <row r="186" spans="1:16" ht="46.8" x14ac:dyDescent="0.25">
      <c r="A186" s="148"/>
      <c r="B186" s="149"/>
      <c r="C186" s="150"/>
      <c r="D186" s="151"/>
      <c r="E186" s="148" t="s">
        <v>223</v>
      </c>
      <c r="F186" s="149"/>
      <c r="G186" s="27" t="s">
        <v>545</v>
      </c>
      <c r="H186" s="148"/>
      <c r="I186" s="149"/>
      <c r="J186" s="27" t="s">
        <v>650</v>
      </c>
      <c r="K186" s="27" t="s">
        <v>591</v>
      </c>
      <c r="L186" s="28">
        <v>1</v>
      </c>
      <c r="M186" s="29">
        <v>130</v>
      </c>
      <c r="N186" s="57">
        <f t="shared" si="2"/>
        <v>130</v>
      </c>
      <c r="O186" s="26" t="s">
        <v>3</v>
      </c>
      <c r="P186" s="54"/>
    </row>
    <row r="187" spans="1:16" ht="46.8" x14ac:dyDescent="0.25">
      <c r="A187" s="148"/>
      <c r="B187" s="149"/>
      <c r="C187" s="150"/>
      <c r="D187" s="151"/>
      <c r="E187" s="148" t="s">
        <v>223</v>
      </c>
      <c r="F187" s="149"/>
      <c r="G187" s="27" t="s">
        <v>530</v>
      </c>
      <c r="H187" s="148"/>
      <c r="I187" s="149"/>
      <c r="J187" s="27" t="s">
        <v>644</v>
      </c>
      <c r="K187" s="27">
        <v>74357</v>
      </c>
      <c r="L187" s="28">
        <v>1</v>
      </c>
      <c r="M187" s="29">
        <v>111</v>
      </c>
      <c r="N187" s="57">
        <f t="shared" si="2"/>
        <v>111</v>
      </c>
      <c r="O187" s="26" t="s">
        <v>3</v>
      </c>
      <c r="P187" s="54"/>
    </row>
    <row r="188" spans="1:16" ht="46.8" x14ac:dyDescent="0.25">
      <c r="A188" s="148"/>
      <c r="B188" s="149"/>
      <c r="C188" s="150"/>
      <c r="D188" s="151"/>
      <c r="E188" s="148" t="s">
        <v>223</v>
      </c>
      <c r="F188" s="149"/>
      <c r="G188" s="27" t="s">
        <v>546</v>
      </c>
      <c r="H188" s="148"/>
      <c r="I188" s="149"/>
      <c r="J188" s="27" t="s">
        <v>651</v>
      </c>
      <c r="K188" s="27">
        <v>41218</v>
      </c>
      <c r="L188" s="28">
        <v>144</v>
      </c>
      <c r="M188" s="29">
        <v>3</v>
      </c>
      <c r="N188" s="57">
        <f t="shared" si="2"/>
        <v>432</v>
      </c>
      <c r="O188" s="26" t="s">
        <v>3</v>
      </c>
      <c r="P188" s="54"/>
    </row>
    <row r="189" spans="1:16" ht="46.8" x14ac:dyDescent="0.25">
      <c r="A189" s="148"/>
      <c r="B189" s="149"/>
      <c r="C189" s="150"/>
      <c r="D189" s="151"/>
      <c r="E189" s="148" t="s">
        <v>223</v>
      </c>
      <c r="F189" s="149"/>
      <c r="G189" s="27" t="s">
        <v>530</v>
      </c>
      <c r="H189" s="148"/>
      <c r="I189" s="149"/>
      <c r="J189" s="27" t="s">
        <v>648</v>
      </c>
      <c r="K189" s="27" t="s">
        <v>592</v>
      </c>
      <c r="L189" s="28">
        <v>1</v>
      </c>
      <c r="M189" s="29">
        <v>74</v>
      </c>
      <c r="N189" s="57">
        <f t="shared" si="2"/>
        <v>74</v>
      </c>
      <c r="O189" s="26" t="s">
        <v>3</v>
      </c>
      <c r="P189" s="54"/>
    </row>
    <row r="190" spans="1:16" ht="46.8" x14ac:dyDescent="0.25">
      <c r="A190" s="148"/>
      <c r="B190" s="149"/>
      <c r="C190" s="150"/>
      <c r="D190" s="151"/>
      <c r="E190" s="148" t="s">
        <v>223</v>
      </c>
      <c r="F190" s="149"/>
      <c r="G190" s="27" t="s">
        <v>547</v>
      </c>
      <c r="H190" s="148"/>
      <c r="I190" s="149"/>
      <c r="J190" s="27" t="s">
        <v>652</v>
      </c>
      <c r="K190" s="27" t="s">
        <v>593</v>
      </c>
      <c r="L190" s="28">
        <v>3</v>
      </c>
      <c r="M190" s="29">
        <v>269</v>
      </c>
      <c r="N190" s="57">
        <f t="shared" si="2"/>
        <v>807</v>
      </c>
      <c r="O190" s="26" t="s">
        <v>3</v>
      </c>
      <c r="P190" s="54"/>
    </row>
    <row r="191" spans="1:16" ht="46.8" x14ac:dyDescent="0.25">
      <c r="A191" s="148"/>
      <c r="B191" s="149"/>
      <c r="C191" s="150"/>
      <c r="D191" s="151"/>
      <c r="E191" s="148" t="s">
        <v>223</v>
      </c>
      <c r="F191" s="149"/>
      <c r="G191" s="27" t="s">
        <v>547</v>
      </c>
      <c r="H191" s="148"/>
      <c r="I191" s="149"/>
      <c r="J191" s="27" t="s">
        <v>653</v>
      </c>
      <c r="K191" s="27" t="s">
        <v>594</v>
      </c>
      <c r="L191" s="28">
        <v>11</v>
      </c>
      <c r="M191" s="29">
        <v>77</v>
      </c>
      <c r="N191" s="57">
        <f t="shared" si="2"/>
        <v>847</v>
      </c>
      <c r="O191" s="26" t="s">
        <v>3</v>
      </c>
      <c r="P191" s="54"/>
    </row>
    <row r="192" spans="1:16" ht="46.8" x14ac:dyDescent="0.25">
      <c r="A192" s="148"/>
      <c r="B192" s="149"/>
      <c r="C192" s="150"/>
      <c r="D192" s="151"/>
      <c r="E192" s="148" t="s">
        <v>223</v>
      </c>
      <c r="F192" s="149"/>
      <c r="G192" s="27" t="s">
        <v>548</v>
      </c>
      <c r="H192" s="148"/>
      <c r="I192" s="149"/>
      <c r="J192" s="27" t="s">
        <v>654</v>
      </c>
      <c r="K192" s="27">
        <v>887488</v>
      </c>
      <c r="L192" s="28">
        <v>20</v>
      </c>
      <c r="M192" s="29">
        <v>20</v>
      </c>
      <c r="N192" s="57">
        <f t="shared" si="2"/>
        <v>400</v>
      </c>
      <c r="O192" s="26" t="s">
        <v>3</v>
      </c>
      <c r="P192" s="54"/>
    </row>
    <row r="193" spans="1:16" ht="46.8" x14ac:dyDescent="0.25">
      <c r="A193" s="148"/>
      <c r="B193" s="149"/>
      <c r="C193" s="150"/>
      <c r="D193" s="151"/>
      <c r="E193" s="148" t="s">
        <v>223</v>
      </c>
      <c r="F193" s="149"/>
      <c r="G193" s="27" t="s">
        <v>549</v>
      </c>
      <c r="H193" s="148"/>
      <c r="I193" s="149"/>
      <c r="J193" s="27" t="s">
        <v>655</v>
      </c>
      <c r="K193" s="27" t="s">
        <v>595</v>
      </c>
      <c r="L193" s="28">
        <v>3</v>
      </c>
      <c r="M193" s="29">
        <v>52</v>
      </c>
      <c r="N193" s="57">
        <f t="shared" si="2"/>
        <v>156</v>
      </c>
      <c r="O193" s="26" t="s">
        <v>3</v>
      </c>
      <c r="P193" s="54"/>
    </row>
    <row r="194" spans="1:16" ht="46.8" x14ac:dyDescent="0.25">
      <c r="A194" s="148"/>
      <c r="B194" s="149"/>
      <c r="C194" s="150"/>
      <c r="D194" s="151"/>
      <c r="E194" s="148" t="s">
        <v>223</v>
      </c>
      <c r="F194" s="149"/>
      <c r="G194" s="27" t="s">
        <v>550</v>
      </c>
      <c r="H194" s="148"/>
      <c r="I194" s="149"/>
      <c r="J194" s="27" t="s">
        <v>656</v>
      </c>
      <c r="K194" s="27" t="s">
        <v>596</v>
      </c>
      <c r="L194" s="28">
        <v>30</v>
      </c>
      <c r="M194" s="29">
        <v>29</v>
      </c>
      <c r="N194" s="57">
        <f t="shared" ref="N194:N255" si="3">$L194*$M194</f>
        <v>870</v>
      </c>
      <c r="O194" s="26" t="s">
        <v>3</v>
      </c>
      <c r="P194" s="54"/>
    </row>
    <row r="195" spans="1:16" ht="46.8" x14ac:dyDescent="0.25">
      <c r="A195" s="148"/>
      <c r="B195" s="149"/>
      <c r="C195" s="150"/>
      <c r="D195" s="151"/>
      <c r="E195" s="148" t="s">
        <v>223</v>
      </c>
      <c r="F195" s="149"/>
      <c r="G195" s="27" t="s">
        <v>551</v>
      </c>
      <c r="H195" s="148"/>
      <c r="I195" s="149"/>
      <c r="J195" s="27" t="s">
        <v>657</v>
      </c>
      <c r="K195" s="27" t="s">
        <v>597</v>
      </c>
      <c r="L195" s="28">
        <v>4</v>
      </c>
      <c r="M195" s="29">
        <v>45</v>
      </c>
      <c r="N195" s="57">
        <f t="shared" si="3"/>
        <v>180</v>
      </c>
      <c r="O195" s="26" t="s">
        <v>3</v>
      </c>
      <c r="P195" s="54"/>
    </row>
    <row r="196" spans="1:16" ht="46.8" x14ac:dyDescent="0.25">
      <c r="A196" s="148"/>
      <c r="B196" s="149"/>
      <c r="C196" s="150"/>
      <c r="D196" s="151"/>
      <c r="E196" s="148" t="s">
        <v>223</v>
      </c>
      <c r="F196" s="149"/>
      <c r="G196" s="27" t="s">
        <v>552</v>
      </c>
      <c r="H196" s="148"/>
      <c r="I196" s="149"/>
      <c r="J196" s="27" t="s">
        <v>658</v>
      </c>
      <c r="K196" s="27">
        <v>69149</v>
      </c>
      <c r="L196" s="28">
        <v>4</v>
      </c>
      <c r="M196" s="29">
        <v>62</v>
      </c>
      <c r="N196" s="57">
        <f t="shared" si="3"/>
        <v>248</v>
      </c>
      <c r="O196" s="26" t="s">
        <v>3</v>
      </c>
      <c r="P196" s="54"/>
    </row>
    <row r="197" spans="1:16" ht="46.8" x14ac:dyDescent="0.25">
      <c r="A197" s="148"/>
      <c r="B197" s="149"/>
      <c r="C197" s="150"/>
      <c r="D197" s="151"/>
      <c r="E197" s="148" t="s">
        <v>223</v>
      </c>
      <c r="F197" s="149"/>
      <c r="G197" s="27" t="s">
        <v>553</v>
      </c>
      <c r="H197" s="148"/>
      <c r="I197" s="149"/>
      <c r="J197" s="27" t="s">
        <v>659</v>
      </c>
      <c r="K197" s="27">
        <v>20215</v>
      </c>
      <c r="L197" s="28">
        <v>6</v>
      </c>
      <c r="M197" s="29">
        <v>23</v>
      </c>
      <c r="N197" s="57">
        <f t="shared" si="3"/>
        <v>138</v>
      </c>
      <c r="O197" s="26" t="s">
        <v>3</v>
      </c>
      <c r="P197" s="54"/>
    </row>
    <row r="198" spans="1:16" ht="46.8" x14ac:dyDescent="0.25">
      <c r="A198" s="148"/>
      <c r="B198" s="149"/>
      <c r="C198" s="150"/>
      <c r="D198" s="151"/>
      <c r="E198" s="148" t="s">
        <v>223</v>
      </c>
      <c r="F198" s="149"/>
      <c r="G198" s="27" t="s">
        <v>541</v>
      </c>
      <c r="H198" s="148"/>
      <c r="I198" s="149"/>
      <c r="J198" s="27" t="s">
        <v>642</v>
      </c>
      <c r="K198" s="27" t="s">
        <v>598</v>
      </c>
      <c r="L198" s="28">
        <v>2</v>
      </c>
      <c r="M198" s="29">
        <v>37</v>
      </c>
      <c r="N198" s="57">
        <f t="shared" si="3"/>
        <v>74</v>
      </c>
      <c r="O198" s="26" t="s">
        <v>3</v>
      </c>
      <c r="P198" s="54"/>
    </row>
    <row r="199" spans="1:16" ht="46.8" x14ac:dyDescent="0.25">
      <c r="A199" s="148"/>
      <c r="B199" s="149"/>
      <c r="C199" s="150"/>
      <c r="D199" s="151"/>
      <c r="E199" s="148" t="s">
        <v>223</v>
      </c>
      <c r="F199" s="149"/>
      <c r="G199" s="27" t="s">
        <v>541</v>
      </c>
      <c r="H199" s="148"/>
      <c r="I199" s="149"/>
      <c r="J199" s="27" t="s">
        <v>660</v>
      </c>
      <c r="K199" s="27" t="s">
        <v>599</v>
      </c>
      <c r="L199" s="28">
        <v>1</v>
      </c>
      <c r="M199" s="29">
        <v>34</v>
      </c>
      <c r="N199" s="57">
        <f t="shared" si="3"/>
        <v>34</v>
      </c>
      <c r="O199" s="26" t="s">
        <v>3</v>
      </c>
      <c r="P199" s="54"/>
    </row>
    <row r="200" spans="1:16" ht="46.8" x14ac:dyDescent="0.25">
      <c r="A200" s="148"/>
      <c r="B200" s="149"/>
      <c r="C200" s="150"/>
      <c r="D200" s="151"/>
      <c r="E200" s="148" t="s">
        <v>223</v>
      </c>
      <c r="F200" s="149"/>
      <c r="G200" s="27" t="s">
        <v>530</v>
      </c>
      <c r="H200" s="148"/>
      <c r="I200" s="149"/>
      <c r="J200" s="27" t="s">
        <v>644</v>
      </c>
      <c r="K200" s="27">
        <v>74357</v>
      </c>
      <c r="L200" s="28">
        <v>1</v>
      </c>
      <c r="M200" s="29">
        <v>111</v>
      </c>
      <c r="N200" s="57">
        <f t="shared" si="3"/>
        <v>111</v>
      </c>
      <c r="O200" s="26" t="s">
        <v>3</v>
      </c>
      <c r="P200" s="54"/>
    </row>
    <row r="201" spans="1:16" ht="46.8" x14ac:dyDescent="0.25">
      <c r="A201" s="148"/>
      <c r="B201" s="149"/>
      <c r="C201" s="150"/>
      <c r="D201" s="151"/>
      <c r="E201" s="148" t="s">
        <v>223</v>
      </c>
      <c r="F201" s="149"/>
      <c r="G201" s="27" t="s">
        <v>530</v>
      </c>
      <c r="H201" s="148"/>
      <c r="I201" s="149"/>
      <c r="J201" s="27" t="s">
        <v>648</v>
      </c>
      <c r="K201" s="27" t="s">
        <v>600</v>
      </c>
      <c r="L201" s="28">
        <v>1</v>
      </c>
      <c r="M201" s="29">
        <v>33</v>
      </c>
      <c r="N201" s="57">
        <f t="shared" si="3"/>
        <v>33</v>
      </c>
      <c r="O201" s="26" t="s">
        <v>3</v>
      </c>
      <c r="P201" s="54"/>
    </row>
    <row r="202" spans="1:16" ht="46.8" x14ac:dyDescent="0.25">
      <c r="A202" s="148"/>
      <c r="B202" s="149"/>
      <c r="C202" s="150"/>
      <c r="D202" s="151"/>
      <c r="E202" s="148" t="s">
        <v>223</v>
      </c>
      <c r="F202" s="149"/>
      <c r="G202" s="27" t="s">
        <v>543</v>
      </c>
      <c r="H202" s="148"/>
      <c r="I202" s="149"/>
      <c r="J202" s="27" t="s">
        <v>647</v>
      </c>
      <c r="K202" s="27" t="s">
        <v>588</v>
      </c>
      <c r="L202" s="28">
        <v>6</v>
      </c>
      <c r="M202" s="29">
        <v>125</v>
      </c>
      <c r="N202" s="57">
        <f t="shared" si="3"/>
        <v>750</v>
      </c>
      <c r="O202" s="26" t="s">
        <v>3</v>
      </c>
      <c r="P202" s="54"/>
    </row>
    <row r="203" spans="1:16" ht="46.8" x14ac:dyDescent="0.25">
      <c r="A203" s="148"/>
      <c r="B203" s="149"/>
      <c r="C203" s="150"/>
      <c r="D203" s="151"/>
      <c r="E203" s="148" t="s">
        <v>223</v>
      </c>
      <c r="F203" s="149"/>
      <c r="G203" s="27" t="s">
        <v>554</v>
      </c>
      <c r="H203" s="148"/>
      <c r="I203" s="149"/>
      <c r="J203" s="27" t="s">
        <v>661</v>
      </c>
      <c r="K203" s="27" t="s">
        <v>662</v>
      </c>
      <c r="L203" s="28">
        <v>9</v>
      </c>
      <c r="M203" s="29">
        <v>475</v>
      </c>
      <c r="N203" s="57">
        <f t="shared" si="3"/>
        <v>4275</v>
      </c>
      <c r="O203" s="26" t="s">
        <v>3</v>
      </c>
      <c r="P203" s="54"/>
    </row>
    <row r="204" spans="1:16" ht="46.8" x14ac:dyDescent="0.25">
      <c r="A204" s="148"/>
      <c r="B204" s="149"/>
      <c r="C204" s="150"/>
      <c r="D204" s="151"/>
      <c r="E204" s="148" t="s">
        <v>223</v>
      </c>
      <c r="F204" s="149"/>
      <c r="G204" s="27" t="s">
        <v>548</v>
      </c>
      <c r="H204" s="148"/>
      <c r="I204" s="149"/>
      <c r="J204" s="27" t="s">
        <v>663</v>
      </c>
      <c r="K204" s="27" t="s">
        <v>601</v>
      </c>
      <c r="L204" s="28">
        <v>1</v>
      </c>
      <c r="M204" s="29">
        <v>230</v>
      </c>
      <c r="N204" s="57">
        <f t="shared" si="3"/>
        <v>230</v>
      </c>
      <c r="O204" s="26" t="s">
        <v>3</v>
      </c>
      <c r="P204" s="54"/>
    </row>
    <row r="205" spans="1:16" ht="46.8" x14ac:dyDescent="0.25">
      <c r="A205" s="148"/>
      <c r="B205" s="149"/>
      <c r="C205" s="150"/>
      <c r="D205" s="151"/>
      <c r="E205" s="148" t="s">
        <v>223</v>
      </c>
      <c r="F205" s="149"/>
      <c r="G205" s="27" t="s">
        <v>530</v>
      </c>
      <c r="H205" s="148"/>
      <c r="I205" s="149"/>
      <c r="J205" s="27" t="s">
        <v>644</v>
      </c>
      <c r="K205" s="27">
        <v>74357</v>
      </c>
      <c r="L205" s="28">
        <v>1</v>
      </c>
      <c r="M205" s="29">
        <v>111</v>
      </c>
      <c r="N205" s="57">
        <f t="shared" si="3"/>
        <v>111</v>
      </c>
      <c r="O205" s="26" t="s">
        <v>3</v>
      </c>
      <c r="P205" s="54"/>
    </row>
    <row r="206" spans="1:16" ht="46.8" x14ac:dyDescent="0.25">
      <c r="A206" s="148"/>
      <c r="B206" s="149"/>
      <c r="C206" s="150"/>
      <c r="D206" s="151"/>
      <c r="E206" s="148" t="s">
        <v>223</v>
      </c>
      <c r="F206" s="149"/>
      <c r="G206" s="27" t="s">
        <v>555</v>
      </c>
      <c r="H206" s="148"/>
      <c r="I206" s="149"/>
      <c r="J206" s="27" t="s">
        <v>664</v>
      </c>
      <c r="K206" s="27" t="s">
        <v>602</v>
      </c>
      <c r="L206" s="28">
        <v>2</v>
      </c>
      <c r="M206" s="29">
        <v>625</v>
      </c>
      <c r="N206" s="57">
        <f t="shared" si="3"/>
        <v>1250</v>
      </c>
      <c r="O206" s="26" t="s">
        <v>3</v>
      </c>
      <c r="P206" s="54"/>
    </row>
    <row r="207" spans="1:16" ht="46.8" x14ac:dyDescent="0.25">
      <c r="A207" s="148"/>
      <c r="B207" s="149"/>
      <c r="C207" s="150"/>
      <c r="D207" s="151"/>
      <c r="E207" s="148" t="s">
        <v>223</v>
      </c>
      <c r="F207" s="149"/>
      <c r="G207" s="27" t="s">
        <v>555</v>
      </c>
      <c r="H207" s="148"/>
      <c r="I207" s="149"/>
      <c r="J207" s="27" t="s">
        <v>665</v>
      </c>
      <c r="K207" s="27" t="s">
        <v>603</v>
      </c>
      <c r="L207" s="28">
        <v>35</v>
      </c>
      <c r="M207" s="29">
        <v>17</v>
      </c>
      <c r="N207" s="57">
        <f t="shared" si="3"/>
        <v>595</v>
      </c>
      <c r="O207" s="26" t="s">
        <v>3</v>
      </c>
      <c r="P207" s="54"/>
    </row>
    <row r="208" spans="1:16" ht="46.8" x14ac:dyDescent="0.25">
      <c r="A208" s="148"/>
      <c r="B208" s="149"/>
      <c r="C208" s="150"/>
      <c r="D208" s="151"/>
      <c r="E208" s="148" t="s">
        <v>223</v>
      </c>
      <c r="F208" s="149"/>
      <c r="G208" s="27" t="s">
        <v>530</v>
      </c>
      <c r="H208" s="148"/>
      <c r="I208" s="149"/>
      <c r="J208" s="27" t="s">
        <v>644</v>
      </c>
      <c r="K208" s="27">
        <v>74357</v>
      </c>
      <c r="L208" s="28">
        <v>1</v>
      </c>
      <c r="M208" s="29">
        <v>111</v>
      </c>
      <c r="N208" s="57">
        <f t="shared" si="3"/>
        <v>111</v>
      </c>
      <c r="O208" s="26" t="s">
        <v>3</v>
      </c>
      <c r="P208" s="54"/>
    </row>
    <row r="209" spans="1:16" ht="46.8" x14ac:dyDescent="0.25">
      <c r="A209" s="148"/>
      <c r="B209" s="149"/>
      <c r="C209" s="150"/>
      <c r="D209" s="151"/>
      <c r="E209" s="148" t="s">
        <v>223</v>
      </c>
      <c r="F209" s="149"/>
      <c r="G209" s="27" t="s">
        <v>556</v>
      </c>
      <c r="H209" s="148"/>
      <c r="I209" s="149"/>
      <c r="J209" s="27" t="s">
        <v>666</v>
      </c>
      <c r="K209" s="27" t="s">
        <v>604</v>
      </c>
      <c r="L209" s="28">
        <v>1</v>
      </c>
      <c r="M209" s="29">
        <v>260</v>
      </c>
      <c r="N209" s="57">
        <f t="shared" si="3"/>
        <v>260</v>
      </c>
      <c r="O209" s="26" t="s">
        <v>3</v>
      </c>
      <c r="P209" s="54"/>
    </row>
    <row r="210" spans="1:16" ht="46.8" x14ac:dyDescent="0.25">
      <c r="A210" s="148"/>
      <c r="B210" s="149"/>
      <c r="C210" s="150"/>
      <c r="D210" s="151"/>
      <c r="E210" s="148" t="s">
        <v>223</v>
      </c>
      <c r="F210" s="149"/>
      <c r="G210" s="27" t="s">
        <v>557</v>
      </c>
      <c r="H210" s="148"/>
      <c r="I210" s="149"/>
      <c r="J210" s="27" t="s">
        <v>667</v>
      </c>
      <c r="K210" s="27">
        <v>2841</v>
      </c>
      <c r="L210" s="28">
        <v>4</v>
      </c>
      <c r="M210" s="29">
        <v>52</v>
      </c>
      <c r="N210" s="57">
        <f t="shared" si="3"/>
        <v>208</v>
      </c>
      <c r="O210" s="26" t="s">
        <v>3</v>
      </c>
      <c r="P210" s="54"/>
    </row>
    <row r="211" spans="1:16" ht="46.8" x14ac:dyDescent="0.25">
      <c r="A211" s="148"/>
      <c r="B211" s="149"/>
      <c r="C211" s="150"/>
      <c r="D211" s="151"/>
      <c r="E211" s="148" t="s">
        <v>223</v>
      </c>
      <c r="F211" s="149"/>
      <c r="G211" s="27" t="s">
        <v>558</v>
      </c>
      <c r="H211" s="148"/>
      <c r="I211" s="149"/>
      <c r="J211" s="27" t="s">
        <v>668</v>
      </c>
      <c r="K211" s="27" t="s">
        <v>605</v>
      </c>
      <c r="L211" s="28">
        <v>1</v>
      </c>
      <c r="M211" s="29">
        <v>298</v>
      </c>
      <c r="N211" s="57">
        <f t="shared" si="3"/>
        <v>298</v>
      </c>
      <c r="O211" s="26" t="s">
        <v>3</v>
      </c>
      <c r="P211" s="54"/>
    </row>
    <row r="212" spans="1:16" ht="46.8" x14ac:dyDescent="0.25">
      <c r="A212" s="148"/>
      <c r="B212" s="149"/>
      <c r="C212" s="150"/>
      <c r="D212" s="151"/>
      <c r="E212" s="148" t="s">
        <v>223</v>
      </c>
      <c r="F212" s="149"/>
      <c r="G212" s="27" t="s">
        <v>559</v>
      </c>
      <c r="H212" s="148"/>
      <c r="I212" s="149"/>
      <c r="J212" s="27" t="s">
        <v>669</v>
      </c>
      <c r="K212" s="27" t="s">
        <v>606</v>
      </c>
      <c r="L212" s="28">
        <v>1</v>
      </c>
      <c r="M212" s="29">
        <v>100</v>
      </c>
      <c r="N212" s="57">
        <f t="shared" si="3"/>
        <v>100</v>
      </c>
      <c r="O212" s="26" t="s">
        <v>3</v>
      </c>
      <c r="P212" s="54"/>
    </row>
    <row r="213" spans="1:16" ht="46.8" x14ac:dyDescent="0.25">
      <c r="A213" s="148"/>
      <c r="B213" s="149"/>
      <c r="C213" s="150"/>
      <c r="D213" s="151"/>
      <c r="E213" s="148" t="s">
        <v>223</v>
      </c>
      <c r="F213" s="149"/>
      <c r="G213" s="27" t="s">
        <v>560</v>
      </c>
      <c r="H213" s="148"/>
      <c r="I213" s="149"/>
      <c r="J213" s="27" t="s">
        <v>670</v>
      </c>
      <c r="K213" s="27"/>
      <c r="L213" s="28">
        <v>3</v>
      </c>
      <c r="M213" s="29">
        <v>120</v>
      </c>
      <c r="N213" s="57">
        <f t="shared" si="3"/>
        <v>360</v>
      </c>
      <c r="O213" s="26" t="s">
        <v>3</v>
      </c>
      <c r="P213" s="54"/>
    </row>
    <row r="214" spans="1:16" ht="46.8" x14ac:dyDescent="0.25">
      <c r="A214" s="148"/>
      <c r="B214" s="149"/>
      <c r="C214" s="150"/>
      <c r="D214" s="151"/>
      <c r="E214" s="148" t="s">
        <v>223</v>
      </c>
      <c r="F214" s="149"/>
      <c r="G214" s="27" t="s">
        <v>555</v>
      </c>
      <c r="H214" s="148"/>
      <c r="I214" s="149"/>
      <c r="J214" s="27" t="s">
        <v>278</v>
      </c>
      <c r="K214" s="27" t="s">
        <v>607</v>
      </c>
      <c r="L214" s="28">
        <v>5</v>
      </c>
      <c r="M214" s="29">
        <v>198</v>
      </c>
      <c r="N214" s="57">
        <f t="shared" si="3"/>
        <v>990</v>
      </c>
      <c r="O214" s="26" t="s">
        <v>3</v>
      </c>
      <c r="P214" s="54"/>
    </row>
    <row r="215" spans="1:16" ht="46.8" x14ac:dyDescent="0.25">
      <c r="A215" s="148"/>
      <c r="B215" s="149"/>
      <c r="C215" s="150"/>
      <c r="D215" s="151"/>
      <c r="E215" s="148" t="s">
        <v>223</v>
      </c>
      <c r="F215" s="149"/>
      <c r="G215" s="27" t="s">
        <v>561</v>
      </c>
      <c r="H215" s="148"/>
      <c r="I215" s="149"/>
      <c r="J215" s="27" t="s">
        <v>671</v>
      </c>
      <c r="K215" s="27" t="s">
        <v>608</v>
      </c>
      <c r="L215" s="28">
        <v>1</v>
      </c>
      <c r="M215" s="29">
        <v>16</v>
      </c>
      <c r="N215" s="57">
        <f t="shared" si="3"/>
        <v>16</v>
      </c>
      <c r="O215" s="26" t="s">
        <v>3</v>
      </c>
      <c r="P215" s="54"/>
    </row>
    <row r="216" spans="1:16" ht="46.8" x14ac:dyDescent="0.25">
      <c r="A216" s="148"/>
      <c r="B216" s="149"/>
      <c r="C216" s="150"/>
      <c r="D216" s="151"/>
      <c r="E216" s="148" t="s">
        <v>223</v>
      </c>
      <c r="F216" s="149"/>
      <c r="G216" s="27" t="s">
        <v>561</v>
      </c>
      <c r="H216" s="148"/>
      <c r="I216" s="149"/>
      <c r="J216" s="27" t="s">
        <v>672</v>
      </c>
      <c r="K216" s="27" t="s">
        <v>609</v>
      </c>
      <c r="L216" s="28">
        <v>1</v>
      </c>
      <c r="M216" s="29">
        <v>14</v>
      </c>
      <c r="N216" s="57">
        <f t="shared" si="3"/>
        <v>14</v>
      </c>
      <c r="O216" s="26" t="s">
        <v>3</v>
      </c>
      <c r="P216" s="54"/>
    </row>
    <row r="217" spans="1:16" ht="46.8" x14ac:dyDescent="0.25">
      <c r="A217" s="148"/>
      <c r="B217" s="149"/>
      <c r="C217" s="150"/>
      <c r="D217" s="151"/>
      <c r="E217" s="148" t="s">
        <v>223</v>
      </c>
      <c r="F217" s="149"/>
      <c r="G217" s="27" t="s">
        <v>561</v>
      </c>
      <c r="H217" s="148"/>
      <c r="I217" s="149"/>
      <c r="J217" s="27" t="s">
        <v>673</v>
      </c>
      <c r="K217" s="27" t="s">
        <v>610</v>
      </c>
      <c r="L217" s="28">
        <v>1</v>
      </c>
      <c r="M217" s="29">
        <v>350</v>
      </c>
      <c r="N217" s="57">
        <f t="shared" si="3"/>
        <v>350</v>
      </c>
      <c r="O217" s="26" t="s">
        <v>3</v>
      </c>
      <c r="P217" s="54"/>
    </row>
    <row r="218" spans="1:16" ht="46.8" x14ac:dyDescent="0.25">
      <c r="A218" s="148"/>
      <c r="B218" s="149"/>
      <c r="C218" s="150"/>
      <c r="D218" s="151"/>
      <c r="E218" s="148" t="s">
        <v>223</v>
      </c>
      <c r="F218" s="149"/>
      <c r="G218" s="27" t="s">
        <v>561</v>
      </c>
      <c r="H218" s="148"/>
      <c r="I218" s="149"/>
      <c r="J218" s="27" t="s">
        <v>674</v>
      </c>
      <c r="K218" s="27" t="s">
        <v>611</v>
      </c>
      <c r="L218" s="28">
        <v>2</v>
      </c>
      <c r="M218" s="29">
        <v>6</v>
      </c>
      <c r="N218" s="57">
        <f t="shared" si="3"/>
        <v>12</v>
      </c>
      <c r="O218" s="26" t="s">
        <v>3</v>
      </c>
      <c r="P218" s="54"/>
    </row>
    <row r="219" spans="1:16" ht="46.8" x14ac:dyDescent="0.25">
      <c r="A219" s="148"/>
      <c r="B219" s="149"/>
      <c r="C219" s="150"/>
      <c r="D219" s="151"/>
      <c r="E219" s="148" t="s">
        <v>223</v>
      </c>
      <c r="F219" s="149"/>
      <c r="G219" s="27" t="s">
        <v>561</v>
      </c>
      <c r="H219" s="148"/>
      <c r="I219" s="149"/>
      <c r="J219" s="27" t="s">
        <v>675</v>
      </c>
      <c r="K219" s="27" t="s">
        <v>612</v>
      </c>
      <c r="L219" s="28">
        <v>2</v>
      </c>
      <c r="M219" s="29">
        <v>62</v>
      </c>
      <c r="N219" s="57">
        <f t="shared" si="3"/>
        <v>124</v>
      </c>
      <c r="O219" s="26" t="s">
        <v>3</v>
      </c>
      <c r="P219" s="54"/>
    </row>
    <row r="220" spans="1:16" ht="46.8" x14ac:dyDescent="0.25">
      <c r="A220" s="148"/>
      <c r="B220" s="149"/>
      <c r="C220" s="150"/>
      <c r="D220" s="151"/>
      <c r="E220" s="148" t="s">
        <v>223</v>
      </c>
      <c r="F220" s="149"/>
      <c r="G220" s="27" t="s">
        <v>561</v>
      </c>
      <c r="H220" s="148"/>
      <c r="I220" s="149"/>
      <c r="J220" s="27" t="s">
        <v>676</v>
      </c>
      <c r="K220" s="27" t="s">
        <v>613</v>
      </c>
      <c r="L220" s="28">
        <v>1</v>
      </c>
      <c r="M220" s="29">
        <v>23</v>
      </c>
      <c r="N220" s="57">
        <f t="shared" si="3"/>
        <v>23</v>
      </c>
      <c r="O220" s="26" t="s">
        <v>3</v>
      </c>
      <c r="P220" s="54"/>
    </row>
    <row r="221" spans="1:16" ht="46.8" x14ac:dyDescent="0.25">
      <c r="A221" s="148"/>
      <c r="B221" s="149"/>
      <c r="C221" s="150"/>
      <c r="D221" s="151"/>
      <c r="E221" s="148" t="s">
        <v>223</v>
      </c>
      <c r="F221" s="149"/>
      <c r="G221" s="27" t="s">
        <v>561</v>
      </c>
      <c r="H221" s="148"/>
      <c r="I221" s="149"/>
      <c r="J221" s="27" t="s">
        <v>677</v>
      </c>
      <c r="K221" s="27" t="s">
        <v>614</v>
      </c>
      <c r="L221" s="28">
        <v>1</v>
      </c>
      <c r="M221" s="29">
        <v>20</v>
      </c>
      <c r="N221" s="57">
        <f t="shared" si="3"/>
        <v>20</v>
      </c>
      <c r="O221" s="26" t="s">
        <v>3</v>
      </c>
      <c r="P221" s="54"/>
    </row>
    <row r="222" spans="1:16" ht="46.8" x14ac:dyDescent="0.25">
      <c r="A222" s="148"/>
      <c r="B222" s="149"/>
      <c r="C222" s="150"/>
      <c r="D222" s="151"/>
      <c r="E222" s="148" t="s">
        <v>223</v>
      </c>
      <c r="F222" s="149"/>
      <c r="G222" s="27" t="s">
        <v>561</v>
      </c>
      <c r="H222" s="148"/>
      <c r="I222" s="149"/>
      <c r="J222" s="27" t="s">
        <v>678</v>
      </c>
      <c r="K222" s="27" t="s">
        <v>615</v>
      </c>
      <c r="L222" s="28">
        <v>2</v>
      </c>
      <c r="M222" s="29">
        <v>9</v>
      </c>
      <c r="N222" s="57">
        <f t="shared" si="3"/>
        <v>18</v>
      </c>
      <c r="O222" s="26" t="s">
        <v>3</v>
      </c>
      <c r="P222" s="54"/>
    </row>
    <row r="223" spans="1:16" ht="46.8" x14ac:dyDescent="0.25">
      <c r="A223" s="148" t="s">
        <v>59</v>
      </c>
      <c r="B223" s="149"/>
      <c r="C223" s="150" t="s">
        <v>72</v>
      </c>
      <c r="D223" s="151"/>
      <c r="E223" s="148" t="s">
        <v>223</v>
      </c>
      <c r="F223" s="149"/>
      <c r="G223" s="27" t="s">
        <v>382</v>
      </c>
      <c r="H223" s="148"/>
      <c r="I223" s="149"/>
      <c r="J223" s="27" t="s">
        <v>711</v>
      </c>
      <c r="K223" s="27" t="s">
        <v>694</v>
      </c>
      <c r="L223" s="28">
        <v>2</v>
      </c>
      <c r="M223" s="29">
        <v>4695</v>
      </c>
      <c r="N223" s="57">
        <f t="shared" si="3"/>
        <v>9390</v>
      </c>
      <c r="O223" s="26" t="s">
        <v>3</v>
      </c>
      <c r="P223" s="54"/>
    </row>
    <row r="224" spans="1:16" ht="46.8" x14ac:dyDescent="0.25">
      <c r="A224" s="148" t="s">
        <v>59</v>
      </c>
      <c r="B224" s="149"/>
      <c r="C224" s="150" t="s">
        <v>72</v>
      </c>
      <c r="D224" s="151"/>
      <c r="E224" s="148" t="s">
        <v>223</v>
      </c>
      <c r="F224" s="149"/>
      <c r="G224" s="27" t="s">
        <v>530</v>
      </c>
      <c r="H224" s="148"/>
      <c r="I224" s="149"/>
      <c r="J224" s="27" t="s">
        <v>712</v>
      </c>
      <c r="K224" s="27" t="s">
        <v>695</v>
      </c>
      <c r="L224" s="28">
        <v>1</v>
      </c>
      <c r="M224" s="29">
        <v>111</v>
      </c>
      <c r="N224" s="57">
        <f t="shared" si="3"/>
        <v>111</v>
      </c>
      <c r="O224" s="26" t="s">
        <v>3</v>
      </c>
      <c r="P224" s="54"/>
    </row>
    <row r="225" spans="1:16" ht="46.8" x14ac:dyDescent="0.25">
      <c r="A225" s="148" t="s">
        <v>59</v>
      </c>
      <c r="B225" s="149"/>
      <c r="C225" s="150" t="s">
        <v>72</v>
      </c>
      <c r="D225" s="151"/>
      <c r="E225" s="148" t="s">
        <v>223</v>
      </c>
      <c r="F225" s="149"/>
      <c r="G225" s="27" t="s">
        <v>382</v>
      </c>
      <c r="H225" s="148"/>
      <c r="I225" s="149"/>
      <c r="J225" s="27" t="s">
        <v>713</v>
      </c>
      <c r="K225" s="27" t="s">
        <v>696</v>
      </c>
      <c r="L225" s="28">
        <v>6</v>
      </c>
      <c r="M225" s="29">
        <v>890</v>
      </c>
      <c r="N225" s="57">
        <f t="shared" si="3"/>
        <v>5340</v>
      </c>
      <c r="O225" s="26" t="s">
        <v>3</v>
      </c>
      <c r="P225" s="54"/>
    </row>
    <row r="226" spans="1:16" ht="46.8" x14ac:dyDescent="0.25">
      <c r="A226" s="148" t="s">
        <v>70</v>
      </c>
      <c r="B226" s="149"/>
      <c r="C226" s="150" t="s">
        <v>101</v>
      </c>
      <c r="D226" s="151"/>
      <c r="E226" s="148" t="s">
        <v>223</v>
      </c>
      <c r="F226" s="149"/>
      <c r="G226" s="27" t="s">
        <v>679</v>
      </c>
      <c r="H226" s="148"/>
      <c r="I226" s="149"/>
      <c r="J226" s="27" t="s">
        <v>714</v>
      </c>
      <c r="K226" s="27" t="s">
        <v>697</v>
      </c>
      <c r="L226" s="28">
        <v>10</v>
      </c>
      <c r="M226" s="29">
        <v>415</v>
      </c>
      <c r="N226" s="57">
        <f t="shared" si="3"/>
        <v>4150</v>
      </c>
      <c r="O226" s="26" t="s">
        <v>3</v>
      </c>
      <c r="P226" s="54"/>
    </row>
    <row r="227" spans="1:16" ht="46.8" x14ac:dyDescent="0.25">
      <c r="A227" s="148" t="s">
        <v>70</v>
      </c>
      <c r="B227" s="149"/>
      <c r="C227" s="150" t="s">
        <v>72</v>
      </c>
      <c r="D227" s="151"/>
      <c r="E227" s="148" t="s">
        <v>223</v>
      </c>
      <c r="F227" s="149"/>
      <c r="G227" s="27" t="s">
        <v>716</v>
      </c>
      <c r="H227" s="148"/>
      <c r="I227" s="149"/>
      <c r="J227" s="27" t="s">
        <v>715</v>
      </c>
      <c r="K227" s="27" t="s">
        <v>698</v>
      </c>
      <c r="L227" s="28">
        <v>2</v>
      </c>
      <c r="M227" s="29">
        <v>2500</v>
      </c>
      <c r="N227" s="57">
        <f t="shared" si="3"/>
        <v>5000</v>
      </c>
      <c r="O227" s="26" t="s">
        <v>3</v>
      </c>
      <c r="P227" s="54"/>
    </row>
    <row r="228" spans="1:16" ht="46.8" x14ac:dyDescent="0.25">
      <c r="A228" s="148" t="s">
        <v>70</v>
      </c>
      <c r="B228" s="149"/>
      <c r="C228" s="150" t="s">
        <v>72</v>
      </c>
      <c r="D228" s="151"/>
      <c r="E228" s="148" t="s">
        <v>223</v>
      </c>
      <c r="F228" s="149"/>
      <c r="G228" s="27" t="s">
        <v>680</v>
      </c>
      <c r="H228" s="148"/>
      <c r="I228" s="149"/>
      <c r="J228" s="27" t="s">
        <v>717</v>
      </c>
      <c r="K228" s="27">
        <v>452340</v>
      </c>
      <c r="L228" s="28">
        <v>10</v>
      </c>
      <c r="M228" s="29">
        <v>965</v>
      </c>
      <c r="N228" s="57">
        <f t="shared" si="3"/>
        <v>9650</v>
      </c>
      <c r="O228" s="26" t="s">
        <v>3</v>
      </c>
      <c r="P228" s="54"/>
    </row>
    <row r="229" spans="1:16" ht="46.8" x14ac:dyDescent="0.25">
      <c r="A229" s="148" t="s">
        <v>70</v>
      </c>
      <c r="B229" s="149"/>
      <c r="C229" s="150" t="s">
        <v>72</v>
      </c>
      <c r="D229" s="151"/>
      <c r="E229" s="148" t="s">
        <v>223</v>
      </c>
      <c r="F229" s="149"/>
      <c r="G229" s="27" t="s">
        <v>681</v>
      </c>
      <c r="H229" s="148"/>
      <c r="I229" s="149"/>
      <c r="J229" s="27" t="s">
        <v>718</v>
      </c>
      <c r="K229" s="27" t="s">
        <v>699</v>
      </c>
      <c r="L229" s="28">
        <v>1</v>
      </c>
      <c r="M229" s="29">
        <v>1290</v>
      </c>
      <c r="N229" s="57">
        <f t="shared" si="3"/>
        <v>1290</v>
      </c>
      <c r="O229" s="26" t="s">
        <v>3</v>
      </c>
      <c r="P229" s="54"/>
    </row>
    <row r="230" spans="1:16" ht="46.8" x14ac:dyDescent="0.25">
      <c r="A230" s="148" t="s">
        <v>70</v>
      </c>
      <c r="B230" s="149"/>
      <c r="C230" s="150" t="s">
        <v>7</v>
      </c>
      <c r="D230" s="151"/>
      <c r="E230" s="148" t="s">
        <v>223</v>
      </c>
      <c r="F230" s="149"/>
      <c r="G230" s="27" t="s">
        <v>682</v>
      </c>
      <c r="H230" s="148"/>
      <c r="I230" s="149"/>
      <c r="J230" s="27" t="s">
        <v>719</v>
      </c>
      <c r="K230" s="27">
        <v>8540</v>
      </c>
      <c r="L230" s="28">
        <v>1</v>
      </c>
      <c r="M230" s="29">
        <v>1275</v>
      </c>
      <c r="N230" s="57">
        <f t="shared" si="3"/>
        <v>1275</v>
      </c>
      <c r="O230" s="26" t="s">
        <v>3</v>
      </c>
      <c r="P230" s="54"/>
    </row>
    <row r="231" spans="1:16" ht="46.8" x14ac:dyDescent="0.25">
      <c r="A231" s="148" t="s">
        <v>70</v>
      </c>
      <c r="B231" s="149"/>
      <c r="C231" s="150" t="s">
        <v>72</v>
      </c>
      <c r="D231" s="151"/>
      <c r="E231" s="148" t="s">
        <v>223</v>
      </c>
      <c r="F231" s="149"/>
      <c r="G231" s="27" t="s">
        <v>682</v>
      </c>
      <c r="H231" s="148"/>
      <c r="I231" s="149"/>
      <c r="J231" s="27" t="s">
        <v>720</v>
      </c>
      <c r="K231" s="27">
        <v>8228</v>
      </c>
      <c r="L231" s="28">
        <v>1</v>
      </c>
      <c r="M231" s="29">
        <v>865</v>
      </c>
      <c r="N231" s="57">
        <f t="shared" si="3"/>
        <v>865</v>
      </c>
      <c r="O231" s="26" t="s">
        <v>3</v>
      </c>
      <c r="P231" s="54"/>
    </row>
    <row r="232" spans="1:16" ht="46.8" x14ac:dyDescent="0.25">
      <c r="A232" s="148" t="s">
        <v>70</v>
      </c>
      <c r="B232" s="149"/>
      <c r="C232" s="150" t="s">
        <v>72</v>
      </c>
      <c r="D232" s="151"/>
      <c r="E232" s="148" t="s">
        <v>223</v>
      </c>
      <c r="F232" s="149"/>
      <c r="G232" s="27" t="s">
        <v>680</v>
      </c>
      <c r="H232" s="148"/>
      <c r="I232" s="149"/>
      <c r="J232" s="27" t="s">
        <v>721</v>
      </c>
      <c r="K232" s="27">
        <v>452345</v>
      </c>
      <c r="L232" s="28">
        <v>1</v>
      </c>
      <c r="M232" s="29">
        <v>1250</v>
      </c>
      <c r="N232" s="57">
        <f t="shared" si="3"/>
        <v>1250</v>
      </c>
      <c r="O232" s="26" t="s">
        <v>3</v>
      </c>
      <c r="P232" s="54"/>
    </row>
    <row r="233" spans="1:16" ht="46.8" x14ac:dyDescent="0.25">
      <c r="A233" s="148" t="s">
        <v>70</v>
      </c>
      <c r="B233" s="149"/>
      <c r="C233" s="150" t="s">
        <v>72</v>
      </c>
      <c r="D233" s="151"/>
      <c r="E233" s="148" t="s">
        <v>223</v>
      </c>
      <c r="F233" s="149"/>
      <c r="G233" s="27" t="s">
        <v>681</v>
      </c>
      <c r="H233" s="148"/>
      <c r="I233" s="149"/>
      <c r="J233" s="27" t="s">
        <v>722</v>
      </c>
      <c r="K233" s="27">
        <v>604333</v>
      </c>
      <c r="L233" s="28">
        <v>1</v>
      </c>
      <c r="M233" s="29">
        <v>3205</v>
      </c>
      <c r="N233" s="57">
        <f t="shared" si="3"/>
        <v>3205</v>
      </c>
      <c r="O233" s="26" t="s">
        <v>3</v>
      </c>
      <c r="P233" s="54"/>
    </row>
    <row r="234" spans="1:16" ht="46.8" x14ac:dyDescent="0.25">
      <c r="A234" s="148" t="s">
        <v>70</v>
      </c>
      <c r="B234" s="149"/>
      <c r="C234" s="150" t="s">
        <v>72</v>
      </c>
      <c r="D234" s="151"/>
      <c r="E234" s="148" t="s">
        <v>223</v>
      </c>
      <c r="F234" s="149"/>
      <c r="G234" s="27" t="s">
        <v>683</v>
      </c>
      <c r="H234" s="148"/>
      <c r="I234" s="149"/>
      <c r="J234" s="27" t="s">
        <v>723</v>
      </c>
      <c r="K234" s="27" t="s">
        <v>700</v>
      </c>
      <c r="L234" s="28">
        <v>1</v>
      </c>
      <c r="M234" s="29">
        <v>5385</v>
      </c>
      <c r="N234" s="57">
        <f t="shared" si="3"/>
        <v>5385</v>
      </c>
      <c r="O234" s="26" t="s">
        <v>3</v>
      </c>
      <c r="P234" s="54"/>
    </row>
    <row r="235" spans="1:16" ht="46.8" x14ac:dyDescent="0.25">
      <c r="A235" s="148" t="s">
        <v>70</v>
      </c>
      <c r="B235" s="149"/>
      <c r="C235" s="150" t="s">
        <v>72</v>
      </c>
      <c r="D235" s="151"/>
      <c r="E235" s="148" t="s">
        <v>223</v>
      </c>
      <c r="F235" s="149"/>
      <c r="G235" s="27" t="s">
        <v>683</v>
      </c>
      <c r="H235" s="148"/>
      <c r="I235" s="149"/>
      <c r="J235" s="27" t="s">
        <v>724</v>
      </c>
      <c r="K235" s="27">
        <v>3010</v>
      </c>
      <c r="L235" s="28">
        <v>1</v>
      </c>
      <c r="M235" s="29">
        <v>860</v>
      </c>
      <c r="N235" s="57">
        <f t="shared" si="3"/>
        <v>860</v>
      </c>
      <c r="O235" s="26" t="s">
        <v>3</v>
      </c>
      <c r="P235" s="54"/>
    </row>
    <row r="236" spans="1:16" ht="46.8" x14ac:dyDescent="0.25">
      <c r="A236" s="148" t="s">
        <v>70</v>
      </c>
      <c r="B236" s="149"/>
      <c r="C236" s="150" t="s">
        <v>72</v>
      </c>
      <c r="D236" s="151"/>
      <c r="E236" s="148" t="s">
        <v>223</v>
      </c>
      <c r="F236" s="149"/>
      <c r="G236" s="27" t="s">
        <v>684</v>
      </c>
      <c r="H236" s="148"/>
      <c r="I236" s="149"/>
      <c r="J236" s="27" t="s">
        <v>725</v>
      </c>
      <c r="K236" s="27">
        <v>14171</v>
      </c>
      <c r="L236" s="28">
        <v>6</v>
      </c>
      <c r="M236" s="29">
        <v>275</v>
      </c>
      <c r="N236" s="57">
        <f t="shared" si="3"/>
        <v>1650</v>
      </c>
      <c r="O236" s="26" t="s">
        <v>3</v>
      </c>
      <c r="P236" s="54"/>
    </row>
    <row r="237" spans="1:16" ht="46.8" x14ac:dyDescent="0.25">
      <c r="A237" s="148" t="s">
        <v>70</v>
      </c>
      <c r="B237" s="149"/>
      <c r="C237" s="150" t="s">
        <v>72</v>
      </c>
      <c r="D237" s="151"/>
      <c r="E237" s="148" t="s">
        <v>223</v>
      </c>
      <c r="F237" s="149"/>
      <c r="G237" s="27" t="s">
        <v>681</v>
      </c>
      <c r="H237" s="148"/>
      <c r="I237" s="149"/>
      <c r="J237" s="27" t="s">
        <v>726</v>
      </c>
      <c r="K237" s="27">
        <v>604360</v>
      </c>
      <c r="L237" s="28">
        <v>1</v>
      </c>
      <c r="M237" s="29">
        <v>3299</v>
      </c>
      <c r="N237" s="57">
        <f t="shared" si="3"/>
        <v>3299</v>
      </c>
      <c r="O237" s="26" t="s">
        <v>3</v>
      </c>
      <c r="P237" s="54"/>
    </row>
    <row r="238" spans="1:16" ht="46.8" x14ac:dyDescent="0.25">
      <c r="A238" s="148" t="s">
        <v>70</v>
      </c>
      <c r="B238" s="149"/>
      <c r="C238" s="150" t="s">
        <v>72</v>
      </c>
      <c r="D238" s="151"/>
      <c r="E238" s="148" t="s">
        <v>223</v>
      </c>
      <c r="F238" s="149"/>
      <c r="G238" s="27" t="s">
        <v>685</v>
      </c>
      <c r="H238" s="148"/>
      <c r="I238" s="149"/>
      <c r="J238" s="27" t="s">
        <v>727</v>
      </c>
      <c r="K238" s="27">
        <v>88201</v>
      </c>
      <c r="L238" s="28">
        <v>1</v>
      </c>
      <c r="M238" s="29">
        <v>5600</v>
      </c>
      <c r="N238" s="57">
        <f t="shared" si="3"/>
        <v>5600</v>
      </c>
      <c r="O238" s="26" t="s">
        <v>3</v>
      </c>
      <c r="P238" s="54"/>
    </row>
    <row r="239" spans="1:16" ht="46.8" x14ac:dyDescent="0.25">
      <c r="A239" s="148" t="s">
        <v>70</v>
      </c>
      <c r="B239" s="149"/>
      <c r="C239" s="150" t="s">
        <v>72</v>
      </c>
      <c r="D239" s="151"/>
      <c r="E239" s="148" t="s">
        <v>223</v>
      </c>
      <c r="F239" s="149"/>
      <c r="G239" s="27" t="s">
        <v>686</v>
      </c>
      <c r="H239" s="148"/>
      <c r="I239" s="149"/>
      <c r="J239" s="27" t="s">
        <v>728</v>
      </c>
      <c r="K239" s="27" t="s">
        <v>701</v>
      </c>
      <c r="L239" s="28">
        <v>1</v>
      </c>
      <c r="M239" s="29">
        <v>289</v>
      </c>
      <c r="N239" s="57">
        <f t="shared" si="3"/>
        <v>289</v>
      </c>
      <c r="O239" s="26" t="s">
        <v>3</v>
      </c>
      <c r="P239" s="54"/>
    </row>
    <row r="240" spans="1:16" ht="46.8" x14ac:dyDescent="0.25">
      <c r="A240" s="148" t="s">
        <v>70</v>
      </c>
      <c r="B240" s="149"/>
      <c r="C240" s="150" t="s">
        <v>72</v>
      </c>
      <c r="D240" s="151"/>
      <c r="E240" s="148" t="s">
        <v>223</v>
      </c>
      <c r="F240" s="149"/>
      <c r="G240" s="27" t="s">
        <v>687</v>
      </c>
      <c r="H240" s="148"/>
      <c r="I240" s="149"/>
      <c r="J240" s="27" t="s">
        <v>729</v>
      </c>
      <c r="K240" s="27"/>
      <c r="L240" s="28">
        <v>1</v>
      </c>
      <c r="M240" s="29">
        <v>163</v>
      </c>
      <c r="N240" s="57">
        <f t="shared" si="3"/>
        <v>163</v>
      </c>
      <c r="O240" s="26" t="s">
        <v>3</v>
      </c>
      <c r="P240" s="54"/>
    </row>
    <row r="241" spans="1:16" ht="46.8" x14ac:dyDescent="0.25">
      <c r="A241" s="148" t="s">
        <v>70</v>
      </c>
      <c r="B241" s="149"/>
      <c r="C241" s="150" t="s">
        <v>47</v>
      </c>
      <c r="D241" s="151"/>
      <c r="E241" s="148" t="s">
        <v>223</v>
      </c>
      <c r="F241" s="149"/>
      <c r="G241" s="27" t="s">
        <v>688</v>
      </c>
      <c r="H241" s="148"/>
      <c r="I241" s="149"/>
      <c r="J241" s="27" t="s">
        <v>730</v>
      </c>
      <c r="K241" s="27"/>
      <c r="L241" s="28">
        <v>1</v>
      </c>
      <c r="M241" s="29">
        <v>513</v>
      </c>
      <c r="N241" s="57">
        <f t="shared" si="3"/>
        <v>513</v>
      </c>
      <c r="O241" s="26" t="s">
        <v>3</v>
      </c>
      <c r="P241" s="54"/>
    </row>
    <row r="242" spans="1:16" ht="46.8" x14ac:dyDescent="0.25">
      <c r="A242" s="148" t="s">
        <v>64</v>
      </c>
      <c r="B242" s="149"/>
      <c r="C242" s="150" t="s">
        <v>75</v>
      </c>
      <c r="D242" s="151"/>
      <c r="E242" s="148" t="s">
        <v>223</v>
      </c>
      <c r="F242" s="149"/>
      <c r="G242" s="27" t="s">
        <v>689</v>
      </c>
      <c r="H242" s="148"/>
      <c r="I242" s="149"/>
      <c r="J242" s="27" t="s">
        <v>731</v>
      </c>
      <c r="K242" s="27" t="s">
        <v>702</v>
      </c>
      <c r="L242" s="28">
        <v>16</v>
      </c>
      <c r="M242" s="29">
        <v>157</v>
      </c>
      <c r="N242" s="57">
        <f t="shared" si="3"/>
        <v>2512</v>
      </c>
      <c r="O242" s="26" t="s">
        <v>3</v>
      </c>
      <c r="P242" s="54"/>
    </row>
    <row r="243" spans="1:16" ht="46.8" x14ac:dyDescent="0.25">
      <c r="A243" s="148" t="s">
        <v>64</v>
      </c>
      <c r="B243" s="149"/>
      <c r="C243" s="150" t="s">
        <v>72</v>
      </c>
      <c r="D243" s="151"/>
      <c r="E243" s="148" t="s">
        <v>223</v>
      </c>
      <c r="F243" s="149"/>
      <c r="G243" s="27" t="s">
        <v>689</v>
      </c>
      <c r="H243" s="148"/>
      <c r="I243" s="149"/>
      <c r="J243" s="27" t="s">
        <v>732</v>
      </c>
      <c r="K243" s="27" t="s">
        <v>703</v>
      </c>
      <c r="L243" s="28">
        <v>9</v>
      </c>
      <c r="M243" s="29">
        <v>55</v>
      </c>
      <c r="N243" s="57">
        <f t="shared" si="3"/>
        <v>495</v>
      </c>
      <c r="O243" s="26" t="s">
        <v>3</v>
      </c>
      <c r="P243" s="54"/>
    </row>
    <row r="244" spans="1:16" ht="46.8" x14ac:dyDescent="0.25">
      <c r="A244" s="148" t="s">
        <v>64</v>
      </c>
      <c r="B244" s="149"/>
      <c r="C244" s="150" t="s">
        <v>72</v>
      </c>
      <c r="D244" s="151"/>
      <c r="E244" s="148" t="s">
        <v>223</v>
      </c>
      <c r="F244" s="149"/>
      <c r="G244" s="27" t="s">
        <v>689</v>
      </c>
      <c r="H244" s="148"/>
      <c r="I244" s="149"/>
      <c r="J244" s="27" t="s">
        <v>733</v>
      </c>
      <c r="K244" s="27" t="s">
        <v>704</v>
      </c>
      <c r="L244" s="28">
        <v>2</v>
      </c>
      <c r="M244" s="29">
        <v>313</v>
      </c>
      <c r="N244" s="57">
        <f t="shared" si="3"/>
        <v>626</v>
      </c>
      <c r="O244" s="26" t="s">
        <v>3</v>
      </c>
      <c r="P244" s="54"/>
    </row>
    <row r="245" spans="1:16" ht="46.8" x14ac:dyDescent="0.25">
      <c r="A245" s="148" t="s">
        <v>64</v>
      </c>
      <c r="B245" s="149"/>
      <c r="C245" s="150" t="s">
        <v>72</v>
      </c>
      <c r="D245" s="151"/>
      <c r="E245" s="148" t="s">
        <v>223</v>
      </c>
      <c r="F245" s="149"/>
      <c r="G245" s="27" t="s">
        <v>689</v>
      </c>
      <c r="H245" s="148"/>
      <c r="I245" s="149"/>
      <c r="J245" s="27" t="s">
        <v>734</v>
      </c>
      <c r="K245" s="27" t="s">
        <v>705</v>
      </c>
      <c r="L245" s="28">
        <v>7</v>
      </c>
      <c r="M245" s="29">
        <v>609</v>
      </c>
      <c r="N245" s="57">
        <f t="shared" si="3"/>
        <v>4263</v>
      </c>
      <c r="O245" s="26" t="s">
        <v>3</v>
      </c>
      <c r="P245" s="54"/>
    </row>
    <row r="246" spans="1:16" ht="46.8" x14ac:dyDescent="0.25">
      <c r="A246" s="148" t="s">
        <v>64</v>
      </c>
      <c r="B246" s="149"/>
      <c r="C246" s="150" t="s">
        <v>72</v>
      </c>
      <c r="D246" s="151"/>
      <c r="E246" s="148" t="s">
        <v>223</v>
      </c>
      <c r="F246" s="149"/>
      <c r="G246" s="27" t="s">
        <v>689</v>
      </c>
      <c r="H246" s="148"/>
      <c r="I246" s="149"/>
      <c r="J246" s="27" t="s">
        <v>735</v>
      </c>
      <c r="K246" s="27" t="s">
        <v>706</v>
      </c>
      <c r="L246" s="28">
        <v>12</v>
      </c>
      <c r="M246" s="29">
        <v>47</v>
      </c>
      <c r="N246" s="57">
        <f t="shared" si="3"/>
        <v>564</v>
      </c>
      <c r="O246" s="26" t="s">
        <v>3</v>
      </c>
      <c r="P246" s="54"/>
    </row>
    <row r="247" spans="1:16" ht="46.8" x14ac:dyDescent="0.25">
      <c r="A247" s="148" t="s">
        <v>64</v>
      </c>
      <c r="B247" s="149"/>
      <c r="C247" s="150" t="s">
        <v>72</v>
      </c>
      <c r="D247" s="151"/>
      <c r="E247" s="148" t="s">
        <v>223</v>
      </c>
      <c r="F247" s="149"/>
      <c r="G247" s="27" t="s">
        <v>690</v>
      </c>
      <c r="H247" s="148"/>
      <c r="I247" s="149"/>
      <c r="J247" s="27" t="s">
        <v>736</v>
      </c>
      <c r="K247" s="27" t="s">
        <v>707</v>
      </c>
      <c r="L247" s="28">
        <v>1</v>
      </c>
      <c r="M247" s="29">
        <v>74</v>
      </c>
      <c r="N247" s="57">
        <f t="shared" si="3"/>
        <v>74</v>
      </c>
      <c r="O247" s="26" t="s">
        <v>3</v>
      </c>
      <c r="P247" s="54"/>
    </row>
    <row r="248" spans="1:16" ht="46.8" x14ac:dyDescent="0.25">
      <c r="A248" s="148" t="s">
        <v>64</v>
      </c>
      <c r="B248" s="149"/>
      <c r="C248" s="150" t="s">
        <v>72</v>
      </c>
      <c r="D248" s="151"/>
      <c r="E248" s="148" t="s">
        <v>223</v>
      </c>
      <c r="F248" s="149"/>
      <c r="G248" s="27" t="s">
        <v>547</v>
      </c>
      <c r="H248" s="148"/>
      <c r="I248" s="149"/>
      <c r="J248" s="27" t="s">
        <v>737</v>
      </c>
      <c r="K248" s="27" t="s">
        <v>708</v>
      </c>
      <c r="L248" s="28">
        <v>6</v>
      </c>
      <c r="M248" s="29">
        <v>47</v>
      </c>
      <c r="N248" s="57">
        <f t="shared" si="3"/>
        <v>282</v>
      </c>
      <c r="O248" s="26" t="s">
        <v>3</v>
      </c>
      <c r="P248" s="54"/>
    </row>
    <row r="249" spans="1:16" ht="46.8" x14ac:dyDescent="0.25">
      <c r="A249" s="148" t="s">
        <v>64</v>
      </c>
      <c r="B249" s="149"/>
      <c r="C249" s="150" t="s">
        <v>72</v>
      </c>
      <c r="D249" s="151"/>
      <c r="E249" s="148" t="s">
        <v>223</v>
      </c>
      <c r="F249" s="149"/>
      <c r="G249" s="27" t="s">
        <v>691</v>
      </c>
      <c r="H249" s="148"/>
      <c r="I249" s="149"/>
      <c r="J249" s="27" t="s">
        <v>738</v>
      </c>
      <c r="K249" s="27">
        <v>180303</v>
      </c>
      <c r="L249" s="28">
        <v>1</v>
      </c>
      <c r="M249" s="29">
        <v>3115</v>
      </c>
      <c r="N249" s="57">
        <f t="shared" si="3"/>
        <v>3115</v>
      </c>
      <c r="O249" s="26" t="s">
        <v>3</v>
      </c>
      <c r="P249" s="54"/>
    </row>
    <row r="250" spans="1:16" ht="46.8" x14ac:dyDescent="0.25">
      <c r="A250" s="148" t="s">
        <v>64</v>
      </c>
      <c r="B250" s="149"/>
      <c r="C250" s="150" t="s">
        <v>72</v>
      </c>
      <c r="D250" s="151"/>
      <c r="E250" s="148" t="s">
        <v>223</v>
      </c>
      <c r="F250" s="149"/>
      <c r="G250" s="27" t="s">
        <v>692</v>
      </c>
      <c r="H250" s="148"/>
      <c r="I250" s="149"/>
      <c r="J250" s="27" t="s">
        <v>739</v>
      </c>
      <c r="K250" s="27" t="s">
        <v>709</v>
      </c>
      <c r="L250" s="28">
        <v>1</v>
      </c>
      <c r="M250" s="29">
        <v>44</v>
      </c>
      <c r="N250" s="57">
        <f t="shared" si="3"/>
        <v>44</v>
      </c>
      <c r="O250" s="26" t="s">
        <v>3</v>
      </c>
      <c r="P250" s="54"/>
    </row>
    <row r="251" spans="1:16" ht="46.8" x14ac:dyDescent="0.25">
      <c r="A251" s="148" t="s">
        <v>64</v>
      </c>
      <c r="B251" s="149"/>
      <c r="C251" s="150" t="s">
        <v>72</v>
      </c>
      <c r="D251" s="151"/>
      <c r="E251" s="148" t="s">
        <v>223</v>
      </c>
      <c r="F251" s="149"/>
      <c r="G251" s="27" t="s">
        <v>693</v>
      </c>
      <c r="H251" s="148"/>
      <c r="I251" s="149"/>
      <c r="J251" s="27" t="s">
        <v>740</v>
      </c>
      <c r="K251" s="27" t="s">
        <v>710</v>
      </c>
      <c r="L251" s="28">
        <v>1</v>
      </c>
      <c r="M251" s="29">
        <v>2750</v>
      </c>
      <c r="N251" s="57">
        <f t="shared" si="3"/>
        <v>2750</v>
      </c>
      <c r="O251" s="26" t="s">
        <v>3</v>
      </c>
      <c r="P251" s="54"/>
    </row>
    <row r="252" spans="1:16" ht="46.8" x14ac:dyDescent="0.25">
      <c r="A252" s="148"/>
      <c r="B252" s="149"/>
      <c r="C252" s="150" t="s">
        <v>72</v>
      </c>
      <c r="D252" s="151"/>
      <c r="E252" s="148" t="s">
        <v>223</v>
      </c>
      <c r="F252" s="149"/>
      <c r="G252" s="27" t="s">
        <v>741</v>
      </c>
      <c r="H252" s="148"/>
      <c r="I252" s="149"/>
      <c r="J252" s="27" t="s">
        <v>744</v>
      </c>
      <c r="K252" s="27" t="s">
        <v>747</v>
      </c>
      <c r="L252" s="28">
        <v>12</v>
      </c>
      <c r="M252" s="29">
        <v>15</v>
      </c>
      <c r="N252" s="57">
        <f t="shared" si="3"/>
        <v>180</v>
      </c>
      <c r="O252" s="26" t="s">
        <v>3</v>
      </c>
      <c r="P252" s="54"/>
    </row>
    <row r="253" spans="1:16" ht="46.8" x14ac:dyDescent="0.25">
      <c r="A253" s="148"/>
      <c r="B253" s="149"/>
      <c r="C253" s="150" t="s">
        <v>72</v>
      </c>
      <c r="D253" s="151"/>
      <c r="E253" s="148" t="s">
        <v>223</v>
      </c>
      <c r="F253" s="149"/>
      <c r="G253" s="27" t="s">
        <v>742</v>
      </c>
      <c r="H253" s="148"/>
      <c r="I253" s="149"/>
      <c r="J253" s="27" t="s">
        <v>745</v>
      </c>
      <c r="K253" s="27" t="s">
        <v>748</v>
      </c>
      <c r="L253" s="28">
        <v>1</v>
      </c>
      <c r="M253" s="29">
        <v>6900</v>
      </c>
      <c r="N253" s="57">
        <f t="shared" si="3"/>
        <v>6900</v>
      </c>
      <c r="O253" s="26" t="s">
        <v>3</v>
      </c>
      <c r="P253" s="54"/>
    </row>
    <row r="254" spans="1:16" ht="46.8" x14ac:dyDescent="0.25">
      <c r="A254" s="148"/>
      <c r="B254" s="149"/>
      <c r="C254" s="150" t="s">
        <v>72</v>
      </c>
      <c r="D254" s="151"/>
      <c r="E254" s="148" t="s">
        <v>223</v>
      </c>
      <c r="F254" s="149"/>
      <c r="G254" s="27" t="s">
        <v>743</v>
      </c>
      <c r="H254" s="148"/>
      <c r="I254" s="149"/>
      <c r="J254" s="27" t="s">
        <v>746</v>
      </c>
      <c r="K254" s="27" t="s">
        <v>749</v>
      </c>
      <c r="L254" s="28">
        <v>16</v>
      </c>
      <c r="M254" s="29">
        <v>29</v>
      </c>
      <c r="N254" s="57">
        <f t="shared" si="3"/>
        <v>464</v>
      </c>
      <c r="O254" s="26" t="s">
        <v>3</v>
      </c>
      <c r="P254" s="54"/>
    </row>
    <row r="255" spans="1:16" ht="46.8" x14ac:dyDescent="0.25">
      <c r="A255" s="148"/>
      <c r="B255" s="149"/>
      <c r="C255" s="150" t="s">
        <v>72</v>
      </c>
      <c r="D255" s="151"/>
      <c r="E255" s="148" t="s">
        <v>750</v>
      </c>
      <c r="F255" s="149"/>
      <c r="G255" s="27" t="s">
        <v>751</v>
      </c>
      <c r="H255" s="148"/>
      <c r="I255" s="149"/>
      <c r="J255" s="27" t="s">
        <v>784</v>
      </c>
      <c r="K255" s="27" t="s">
        <v>766</v>
      </c>
      <c r="L255" s="28">
        <v>6</v>
      </c>
      <c r="M255" s="29">
        <v>7.25</v>
      </c>
      <c r="N255" s="57">
        <f t="shared" si="3"/>
        <v>43.5</v>
      </c>
      <c r="O255" s="26" t="s">
        <v>3</v>
      </c>
      <c r="P255" s="54"/>
    </row>
    <row r="256" spans="1:16" ht="46.8" x14ac:dyDescent="0.25">
      <c r="A256" s="148"/>
      <c r="B256" s="149"/>
      <c r="C256" s="150" t="s">
        <v>72</v>
      </c>
      <c r="D256" s="151"/>
      <c r="E256" s="148" t="s">
        <v>750</v>
      </c>
      <c r="F256" s="149"/>
      <c r="G256" s="27" t="s">
        <v>471</v>
      </c>
      <c r="H256" s="148"/>
      <c r="I256" s="149"/>
      <c r="J256" s="27" t="s">
        <v>785</v>
      </c>
      <c r="K256" s="27" t="s">
        <v>767</v>
      </c>
      <c r="L256" s="28">
        <v>1</v>
      </c>
      <c r="M256" s="29">
        <v>19.36</v>
      </c>
      <c r="N256" s="57">
        <f t="shared" ref="N256:N319" si="4">$L256*$M256</f>
        <v>19.36</v>
      </c>
      <c r="O256" s="26" t="s">
        <v>3</v>
      </c>
      <c r="P256" s="54"/>
    </row>
    <row r="257" spans="1:16" ht="46.8" x14ac:dyDescent="0.25">
      <c r="A257" s="148"/>
      <c r="B257" s="149"/>
      <c r="C257" s="150" t="s">
        <v>72</v>
      </c>
      <c r="D257" s="151"/>
      <c r="E257" s="148" t="s">
        <v>750</v>
      </c>
      <c r="F257" s="149"/>
      <c r="G257" s="27" t="s">
        <v>751</v>
      </c>
      <c r="H257" s="148"/>
      <c r="I257" s="149"/>
      <c r="J257" s="27" t="s">
        <v>786</v>
      </c>
      <c r="K257" s="27" t="s">
        <v>768</v>
      </c>
      <c r="L257" s="28">
        <v>1</v>
      </c>
      <c r="M257" s="29">
        <v>126</v>
      </c>
      <c r="N257" s="57">
        <f t="shared" si="4"/>
        <v>126</v>
      </c>
      <c r="O257" s="26" t="s">
        <v>3</v>
      </c>
      <c r="P257" s="54"/>
    </row>
    <row r="258" spans="1:16" ht="46.8" x14ac:dyDescent="0.25">
      <c r="A258" s="148"/>
      <c r="B258" s="149"/>
      <c r="C258" s="150" t="s">
        <v>72</v>
      </c>
      <c r="D258" s="151"/>
      <c r="E258" s="148" t="s">
        <v>750</v>
      </c>
      <c r="F258" s="149"/>
      <c r="G258" s="27"/>
      <c r="H258" s="148"/>
      <c r="I258" s="149"/>
      <c r="J258" s="27" t="s">
        <v>787</v>
      </c>
      <c r="K258" s="27" t="s">
        <v>769</v>
      </c>
      <c r="L258" s="28">
        <v>4</v>
      </c>
      <c r="M258" s="29">
        <v>2.34</v>
      </c>
      <c r="N258" s="57">
        <f t="shared" si="4"/>
        <v>9.36</v>
      </c>
      <c r="O258" s="26" t="s">
        <v>3</v>
      </c>
      <c r="P258" s="54"/>
    </row>
    <row r="259" spans="1:16" ht="46.8" x14ac:dyDescent="0.25">
      <c r="A259" s="148"/>
      <c r="B259" s="149"/>
      <c r="C259" s="150" t="s">
        <v>72</v>
      </c>
      <c r="D259" s="151"/>
      <c r="E259" s="148" t="s">
        <v>750</v>
      </c>
      <c r="F259" s="149"/>
      <c r="G259" s="27" t="s">
        <v>470</v>
      </c>
      <c r="H259" s="148"/>
      <c r="I259" s="149"/>
      <c r="J259" s="27" t="s">
        <v>788</v>
      </c>
      <c r="K259" s="27">
        <v>47113</v>
      </c>
      <c r="L259" s="28">
        <v>4</v>
      </c>
      <c r="M259" s="29">
        <v>2.75</v>
      </c>
      <c r="N259" s="57">
        <f t="shared" si="4"/>
        <v>11</v>
      </c>
      <c r="O259" s="26" t="s">
        <v>3</v>
      </c>
      <c r="P259" s="54"/>
    </row>
    <row r="260" spans="1:16" ht="46.8" x14ac:dyDescent="0.25">
      <c r="A260" s="148"/>
      <c r="B260" s="149"/>
      <c r="C260" s="150" t="s">
        <v>72</v>
      </c>
      <c r="D260" s="151"/>
      <c r="E260" s="148" t="s">
        <v>750</v>
      </c>
      <c r="F260" s="149"/>
      <c r="G260" s="27" t="s">
        <v>752</v>
      </c>
      <c r="H260" s="148"/>
      <c r="I260" s="149"/>
      <c r="J260" s="27" t="s">
        <v>789</v>
      </c>
      <c r="K260" s="27">
        <v>16520</v>
      </c>
      <c r="L260" s="28">
        <v>4</v>
      </c>
      <c r="M260" s="29">
        <v>4.72</v>
      </c>
      <c r="N260" s="57">
        <f t="shared" si="4"/>
        <v>18.88</v>
      </c>
      <c r="O260" s="26" t="s">
        <v>3</v>
      </c>
      <c r="P260" s="54"/>
    </row>
    <row r="261" spans="1:16" ht="46.8" x14ac:dyDescent="0.25">
      <c r="A261" s="148"/>
      <c r="B261" s="149"/>
      <c r="C261" s="150" t="s">
        <v>72</v>
      </c>
      <c r="D261" s="151"/>
      <c r="E261" s="148" t="s">
        <v>750</v>
      </c>
      <c r="F261" s="149"/>
      <c r="G261" s="27"/>
      <c r="H261" s="148"/>
      <c r="I261" s="149"/>
      <c r="J261" s="27" t="s">
        <v>790</v>
      </c>
      <c r="K261" s="27" t="s">
        <v>770</v>
      </c>
      <c r="L261" s="28">
        <v>3</v>
      </c>
      <c r="M261" s="29">
        <v>88.05</v>
      </c>
      <c r="N261" s="57">
        <f t="shared" si="4"/>
        <v>264.14999999999998</v>
      </c>
      <c r="O261" s="26" t="s">
        <v>3</v>
      </c>
      <c r="P261" s="54"/>
    </row>
    <row r="262" spans="1:16" ht="46.8" x14ac:dyDescent="0.25">
      <c r="A262" s="148"/>
      <c r="B262" s="149"/>
      <c r="C262" s="150" t="s">
        <v>72</v>
      </c>
      <c r="D262" s="151"/>
      <c r="E262" s="148" t="s">
        <v>750</v>
      </c>
      <c r="F262" s="149"/>
      <c r="G262" s="27"/>
      <c r="H262" s="148"/>
      <c r="I262" s="149"/>
      <c r="J262" s="27" t="s">
        <v>791</v>
      </c>
      <c r="K262" s="27" t="s">
        <v>771</v>
      </c>
      <c r="L262" s="28">
        <v>2</v>
      </c>
      <c r="M262" s="29">
        <v>25.46</v>
      </c>
      <c r="N262" s="57">
        <f t="shared" si="4"/>
        <v>50.92</v>
      </c>
      <c r="O262" s="26" t="s">
        <v>3</v>
      </c>
      <c r="P262" s="54"/>
    </row>
    <row r="263" spans="1:16" ht="46.8" x14ac:dyDescent="0.25">
      <c r="A263" s="148"/>
      <c r="B263" s="149"/>
      <c r="C263" s="150" t="s">
        <v>72</v>
      </c>
      <c r="D263" s="151"/>
      <c r="E263" s="148" t="s">
        <v>750</v>
      </c>
      <c r="F263" s="149"/>
      <c r="G263" s="27" t="s">
        <v>753</v>
      </c>
      <c r="H263" s="148"/>
      <c r="I263" s="149"/>
      <c r="J263" s="27" t="s">
        <v>792</v>
      </c>
      <c r="K263" s="27" t="s">
        <v>772</v>
      </c>
      <c r="L263" s="28">
        <v>60</v>
      </c>
      <c r="M263" s="29">
        <v>10.25</v>
      </c>
      <c r="N263" s="57">
        <f t="shared" si="4"/>
        <v>615</v>
      </c>
      <c r="O263" s="26" t="s">
        <v>3</v>
      </c>
      <c r="P263" s="54"/>
    </row>
    <row r="264" spans="1:16" ht="46.8" x14ac:dyDescent="0.25">
      <c r="A264" s="148"/>
      <c r="B264" s="149"/>
      <c r="C264" s="150" t="s">
        <v>72</v>
      </c>
      <c r="D264" s="151"/>
      <c r="E264" s="148" t="s">
        <v>750</v>
      </c>
      <c r="F264" s="149"/>
      <c r="G264" s="27" t="s">
        <v>754</v>
      </c>
      <c r="H264" s="148"/>
      <c r="I264" s="149"/>
      <c r="J264" s="27" t="s">
        <v>793</v>
      </c>
      <c r="K264" s="27" t="s">
        <v>773</v>
      </c>
      <c r="L264" s="28">
        <v>30</v>
      </c>
      <c r="M264" s="29">
        <v>3.1</v>
      </c>
      <c r="N264" s="57">
        <f t="shared" si="4"/>
        <v>93</v>
      </c>
      <c r="O264" s="26" t="s">
        <v>3</v>
      </c>
      <c r="P264" s="54"/>
    </row>
    <row r="265" spans="1:16" ht="46.8" x14ac:dyDescent="0.25">
      <c r="A265" s="148"/>
      <c r="B265" s="149"/>
      <c r="C265" s="150" t="s">
        <v>72</v>
      </c>
      <c r="D265" s="151"/>
      <c r="E265" s="148" t="s">
        <v>750</v>
      </c>
      <c r="F265" s="149"/>
      <c r="G265" s="27" t="s">
        <v>755</v>
      </c>
      <c r="H265" s="148"/>
      <c r="I265" s="149"/>
      <c r="J265" s="27" t="s">
        <v>794</v>
      </c>
      <c r="K265" s="27" t="s">
        <v>774</v>
      </c>
      <c r="L265" s="28">
        <v>2</v>
      </c>
      <c r="M265" s="29">
        <v>1295.95</v>
      </c>
      <c r="N265" s="57">
        <f t="shared" si="4"/>
        <v>2591.9</v>
      </c>
      <c r="O265" s="26" t="s">
        <v>3</v>
      </c>
      <c r="P265" s="54"/>
    </row>
    <row r="266" spans="1:16" ht="46.8" x14ac:dyDescent="0.25">
      <c r="A266" s="148"/>
      <c r="B266" s="149"/>
      <c r="C266" s="150" t="s">
        <v>72</v>
      </c>
      <c r="D266" s="151"/>
      <c r="E266" s="148" t="s">
        <v>750</v>
      </c>
      <c r="F266" s="149"/>
      <c r="G266" s="27" t="s">
        <v>547</v>
      </c>
      <c r="H266" s="148"/>
      <c r="I266" s="149"/>
      <c r="J266" s="27" t="s">
        <v>790</v>
      </c>
      <c r="K266" s="27" t="s">
        <v>770</v>
      </c>
      <c r="L266" s="28">
        <v>4</v>
      </c>
      <c r="M266" s="29">
        <v>88.05</v>
      </c>
      <c r="N266" s="57">
        <f t="shared" si="4"/>
        <v>352.2</v>
      </c>
      <c r="O266" s="26" t="s">
        <v>3</v>
      </c>
      <c r="P266" s="54"/>
    </row>
    <row r="267" spans="1:16" ht="46.8" x14ac:dyDescent="0.25">
      <c r="A267" s="148" t="s">
        <v>64</v>
      </c>
      <c r="B267" s="149"/>
      <c r="C267" s="150" t="s">
        <v>72</v>
      </c>
      <c r="D267" s="151"/>
      <c r="E267" s="148" t="s">
        <v>750</v>
      </c>
      <c r="F267" s="149"/>
      <c r="G267" s="27" t="s">
        <v>756</v>
      </c>
      <c r="H267" s="148"/>
      <c r="I267" s="149"/>
      <c r="J267" s="27" t="s">
        <v>795</v>
      </c>
      <c r="K267" s="27" t="s">
        <v>775</v>
      </c>
      <c r="L267" s="28">
        <v>7</v>
      </c>
      <c r="M267" s="29">
        <v>5.79</v>
      </c>
      <c r="N267" s="57">
        <f t="shared" si="4"/>
        <v>40.53</v>
      </c>
      <c r="O267" s="26" t="s">
        <v>3</v>
      </c>
      <c r="P267" s="54"/>
    </row>
    <row r="268" spans="1:16" ht="46.8" x14ac:dyDescent="0.25">
      <c r="A268" s="148" t="s">
        <v>64</v>
      </c>
      <c r="B268" s="149"/>
      <c r="C268" s="150" t="s">
        <v>72</v>
      </c>
      <c r="D268" s="151"/>
      <c r="E268" s="148" t="s">
        <v>750</v>
      </c>
      <c r="F268" s="149"/>
      <c r="G268" s="27" t="s">
        <v>757</v>
      </c>
      <c r="H268" s="148"/>
      <c r="I268" s="149"/>
      <c r="J268" s="27" t="s">
        <v>796</v>
      </c>
      <c r="K268" s="27" t="s">
        <v>776</v>
      </c>
      <c r="L268" s="28">
        <v>8</v>
      </c>
      <c r="M268" s="29">
        <v>23.93</v>
      </c>
      <c r="N268" s="57">
        <f t="shared" si="4"/>
        <v>191.44</v>
      </c>
      <c r="O268" s="26" t="s">
        <v>3</v>
      </c>
      <c r="P268" s="54"/>
    </row>
    <row r="269" spans="1:16" ht="46.8" x14ac:dyDescent="0.25">
      <c r="A269" s="148" t="s">
        <v>64</v>
      </c>
      <c r="B269" s="149"/>
      <c r="C269" s="150" t="s">
        <v>72</v>
      </c>
      <c r="D269" s="151"/>
      <c r="E269" s="148" t="s">
        <v>750</v>
      </c>
      <c r="F269" s="149"/>
      <c r="G269" s="27" t="s">
        <v>758</v>
      </c>
      <c r="H269" s="148"/>
      <c r="I269" s="149"/>
      <c r="J269" s="27" t="s">
        <v>797</v>
      </c>
      <c r="K269" s="27" t="s">
        <v>777</v>
      </c>
      <c r="L269" s="28">
        <v>6</v>
      </c>
      <c r="M269" s="29">
        <v>14</v>
      </c>
      <c r="N269" s="57">
        <f t="shared" si="4"/>
        <v>84</v>
      </c>
      <c r="O269" s="26" t="s">
        <v>3</v>
      </c>
      <c r="P269" s="54"/>
    </row>
    <row r="270" spans="1:16" ht="46.8" x14ac:dyDescent="0.25">
      <c r="A270" s="148" t="s">
        <v>64</v>
      </c>
      <c r="B270" s="149"/>
      <c r="C270" s="150" t="s">
        <v>72</v>
      </c>
      <c r="D270" s="151"/>
      <c r="E270" s="148" t="s">
        <v>750</v>
      </c>
      <c r="F270" s="149"/>
      <c r="G270" s="27" t="s">
        <v>759</v>
      </c>
      <c r="H270" s="148"/>
      <c r="I270" s="149"/>
      <c r="J270" s="27" t="s">
        <v>798</v>
      </c>
      <c r="K270" s="27" t="s">
        <v>778</v>
      </c>
      <c r="L270" s="28">
        <v>5</v>
      </c>
      <c r="M270" s="29">
        <v>11</v>
      </c>
      <c r="N270" s="57">
        <f t="shared" si="4"/>
        <v>55</v>
      </c>
      <c r="O270" s="26" t="s">
        <v>3</v>
      </c>
      <c r="P270" s="54"/>
    </row>
    <row r="271" spans="1:16" ht="46.8" x14ac:dyDescent="0.25">
      <c r="A271" s="148" t="s">
        <v>64</v>
      </c>
      <c r="B271" s="149"/>
      <c r="C271" s="94" t="s">
        <v>72</v>
      </c>
      <c r="D271" s="95"/>
      <c r="E271" s="148" t="s">
        <v>750</v>
      </c>
      <c r="F271" s="149"/>
      <c r="G271" s="96" t="s">
        <v>756</v>
      </c>
      <c r="H271" s="92"/>
      <c r="I271" s="93"/>
      <c r="J271" s="27" t="s">
        <v>799</v>
      </c>
      <c r="K271" s="27" t="s">
        <v>779</v>
      </c>
      <c r="L271" s="28">
        <v>10</v>
      </c>
      <c r="M271" s="29"/>
      <c r="N271" s="57"/>
      <c r="O271" s="96" t="s">
        <v>3</v>
      </c>
      <c r="P271" s="54"/>
    </row>
    <row r="272" spans="1:16" ht="46.8" x14ac:dyDescent="0.25">
      <c r="A272" s="148" t="s">
        <v>64</v>
      </c>
      <c r="B272" s="149"/>
      <c r="C272" s="150" t="s">
        <v>72</v>
      </c>
      <c r="D272" s="151"/>
      <c r="E272" s="148" t="s">
        <v>750</v>
      </c>
      <c r="F272" s="149"/>
      <c r="G272" s="27" t="s">
        <v>760</v>
      </c>
      <c r="H272" s="148"/>
      <c r="I272" s="149"/>
      <c r="J272" s="27" t="s">
        <v>801</v>
      </c>
      <c r="K272" s="27">
        <v>237755</v>
      </c>
      <c r="L272" s="28">
        <v>3</v>
      </c>
      <c r="M272" s="29">
        <v>12.75</v>
      </c>
      <c r="N272" s="57">
        <f t="shared" ref="N272:N280" si="5">$L271*$M272</f>
        <v>127.5</v>
      </c>
      <c r="O272" s="26" t="s">
        <v>3</v>
      </c>
      <c r="P272" s="54"/>
    </row>
    <row r="273" spans="1:16" ht="46.8" x14ac:dyDescent="0.25">
      <c r="A273" s="148" t="s">
        <v>64</v>
      </c>
      <c r="B273" s="149"/>
      <c r="C273" s="150" t="s">
        <v>72</v>
      </c>
      <c r="D273" s="151"/>
      <c r="E273" s="148" t="s">
        <v>750</v>
      </c>
      <c r="F273" s="149"/>
      <c r="G273" s="27" t="s">
        <v>760</v>
      </c>
      <c r="H273" s="148"/>
      <c r="I273" s="149"/>
      <c r="J273" s="27" t="s">
        <v>800</v>
      </c>
      <c r="K273" s="27">
        <v>237765</v>
      </c>
      <c r="L273" s="28">
        <v>1</v>
      </c>
      <c r="M273" s="29">
        <v>48.78</v>
      </c>
      <c r="N273" s="57">
        <f t="shared" si="5"/>
        <v>146.34</v>
      </c>
      <c r="O273" s="26" t="s">
        <v>3</v>
      </c>
      <c r="P273" s="54"/>
    </row>
    <row r="274" spans="1:16" ht="46.8" x14ac:dyDescent="0.25">
      <c r="A274" s="148" t="s">
        <v>64</v>
      </c>
      <c r="B274" s="149"/>
      <c r="C274" s="150" t="s">
        <v>72</v>
      </c>
      <c r="D274" s="151"/>
      <c r="E274" s="148" t="s">
        <v>750</v>
      </c>
      <c r="F274" s="149"/>
      <c r="G274" s="27" t="s">
        <v>761</v>
      </c>
      <c r="H274" s="148"/>
      <c r="I274" s="149"/>
      <c r="J274" s="27" t="s">
        <v>802</v>
      </c>
      <c r="K274" s="27" t="s">
        <v>780</v>
      </c>
      <c r="L274" s="28">
        <v>3</v>
      </c>
      <c r="M274" s="29">
        <v>61.56</v>
      </c>
      <c r="N274" s="57">
        <f t="shared" si="5"/>
        <v>61.56</v>
      </c>
      <c r="O274" s="26" t="s">
        <v>3</v>
      </c>
      <c r="P274" s="54"/>
    </row>
    <row r="275" spans="1:16" ht="46.8" x14ac:dyDescent="0.25">
      <c r="A275" s="148" t="s">
        <v>64</v>
      </c>
      <c r="B275" s="149"/>
      <c r="C275" s="150" t="s">
        <v>72</v>
      </c>
      <c r="D275" s="151"/>
      <c r="E275" s="148" t="s">
        <v>750</v>
      </c>
      <c r="F275" s="149"/>
      <c r="G275" s="27" t="s">
        <v>762</v>
      </c>
      <c r="H275" s="148"/>
      <c r="I275" s="149"/>
      <c r="J275" s="27" t="s">
        <v>803</v>
      </c>
      <c r="K275" s="27" t="s">
        <v>781</v>
      </c>
      <c r="L275" s="28">
        <v>18</v>
      </c>
      <c r="M275" s="29">
        <v>14.7</v>
      </c>
      <c r="N275" s="57">
        <f t="shared" si="5"/>
        <v>44.099999999999994</v>
      </c>
      <c r="O275" s="26" t="s">
        <v>3</v>
      </c>
      <c r="P275" s="54"/>
    </row>
    <row r="276" spans="1:16" ht="46.8" x14ac:dyDescent="0.25">
      <c r="A276" s="148" t="s">
        <v>64</v>
      </c>
      <c r="B276" s="149"/>
      <c r="C276" s="150" t="s">
        <v>72</v>
      </c>
      <c r="D276" s="151"/>
      <c r="E276" s="148" t="s">
        <v>750</v>
      </c>
      <c r="F276" s="149"/>
      <c r="G276" s="27" t="s">
        <v>763</v>
      </c>
      <c r="H276" s="148"/>
      <c r="I276" s="149"/>
      <c r="J276" s="27" t="s">
        <v>804</v>
      </c>
      <c r="K276" s="27">
        <v>1002</v>
      </c>
      <c r="L276" s="28">
        <v>1</v>
      </c>
      <c r="M276" s="29">
        <v>12.31</v>
      </c>
      <c r="N276" s="57">
        <f t="shared" si="5"/>
        <v>221.58</v>
      </c>
      <c r="O276" s="26" t="s">
        <v>3</v>
      </c>
      <c r="P276" s="54"/>
    </row>
    <row r="277" spans="1:16" ht="46.8" x14ac:dyDescent="0.25">
      <c r="A277" s="148" t="s">
        <v>64</v>
      </c>
      <c r="B277" s="149"/>
      <c r="C277" s="150" t="s">
        <v>72</v>
      </c>
      <c r="D277" s="151"/>
      <c r="E277" s="148" t="s">
        <v>750</v>
      </c>
      <c r="F277" s="149"/>
      <c r="G277" s="27" t="s">
        <v>764</v>
      </c>
      <c r="H277" s="148"/>
      <c r="I277" s="149"/>
      <c r="J277" s="27" t="s">
        <v>805</v>
      </c>
      <c r="K277" s="27">
        <v>1760</v>
      </c>
      <c r="L277" s="28">
        <v>1</v>
      </c>
      <c r="M277" s="29">
        <v>71.31</v>
      </c>
      <c r="N277" s="57">
        <f t="shared" si="5"/>
        <v>71.31</v>
      </c>
      <c r="O277" s="26" t="s">
        <v>3</v>
      </c>
      <c r="P277" s="54"/>
    </row>
    <row r="278" spans="1:16" ht="46.8" x14ac:dyDescent="0.25">
      <c r="A278" s="148" t="s">
        <v>64</v>
      </c>
      <c r="B278" s="149"/>
      <c r="C278" s="150" t="s">
        <v>72</v>
      </c>
      <c r="D278" s="151"/>
      <c r="E278" s="148" t="s">
        <v>750</v>
      </c>
      <c r="F278" s="149"/>
      <c r="G278" s="27" t="s">
        <v>764</v>
      </c>
      <c r="H278" s="148"/>
      <c r="I278" s="149"/>
      <c r="J278" s="27" t="s">
        <v>806</v>
      </c>
      <c r="K278" s="27">
        <v>2550</v>
      </c>
      <c r="L278" s="28">
        <v>1</v>
      </c>
      <c r="M278" s="29">
        <v>99.43</v>
      </c>
      <c r="N278" s="57">
        <f t="shared" si="5"/>
        <v>99.43</v>
      </c>
      <c r="O278" s="26" t="s">
        <v>3</v>
      </c>
      <c r="P278" s="54"/>
    </row>
    <row r="279" spans="1:16" ht="46.8" x14ac:dyDescent="0.25">
      <c r="A279" s="148" t="s">
        <v>64</v>
      </c>
      <c r="B279" s="149"/>
      <c r="C279" s="150" t="s">
        <v>72</v>
      </c>
      <c r="D279" s="151"/>
      <c r="E279" s="148" t="s">
        <v>750</v>
      </c>
      <c r="F279" s="149"/>
      <c r="G279" s="27" t="s">
        <v>765</v>
      </c>
      <c r="H279" s="148"/>
      <c r="I279" s="149"/>
      <c r="J279" s="27" t="s">
        <v>807</v>
      </c>
      <c r="K279" s="27" t="s">
        <v>782</v>
      </c>
      <c r="L279" s="28">
        <v>1</v>
      </c>
      <c r="M279" s="29">
        <v>104</v>
      </c>
      <c r="N279" s="57">
        <f t="shared" si="5"/>
        <v>104</v>
      </c>
      <c r="O279" s="26" t="s">
        <v>3</v>
      </c>
      <c r="P279" s="54"/>
    </row>
    <row r="280" spans="1:16" ht="46.8" x14ac:dyDescent="0.25">
      <c r="A280" s="148" t="s">
        <v>64</v>
      </c>
      <c r="B280" s="149"/>
      <c r="C280" s="150" t="s">
        <v>72</v>
      </c>
      <c r="D280" s="151"/>
      <c r="E280" s="148" t="s">
        <v>750</v>
      </c>
      <c r="F280" s="149"/>
      <c r="G280" s="27" t="s">
        <v>354</v>
      </c>
      <c r="H280" s="148"/>
      <c r="I280" s="149"/>
      <c r="J280" s="27" t="s">
        <v>363</v>
      </c>
      <c r="K280" s="27" t="s">
        <v>783</v>
      </c>
      <c r="L280" s="28">
        <v>1</v>
      </c>
      <c r="M280" s="29">
        <v>16</v>
      </c>
      <c r="N280" s="57">
        <f t="shared" si="5"/>
        <v>16</v>
      </c>
      <c r="O280" s="26" t="s">
        <v>3</v>
      </c>
      <c r="P280" s="54"/>
    </row>
    <row r="281" spans="1:16" ht="46.8" x14ac:dyDescent="0.25">
      <c r="A281" s="148"/>
      <c r="B281" s="149"/>
      <c r="C281" s="150"/>
      <c r="D281" s="151"/>
      <c r="E281" s="148" t="s">
        <v>272</v>
      </c>
      <c r="F281" s="149"/>
      <c r="G281" s="27" t="s">
        <v>755</v>
      </c>
      <c r="H281" s="148"/>
      <c r="I281" s="149"/>
      <c r="J281" s="90" t="s">
        <v>836</v>
      </c>
      <c r="K281" s="27" t="s">
        <v>841</v>
      </c>
      <c r="L281" s="28">
        <v>18</v>
      </c>
      <c r="M281" s="29">
        <v>10.87</v>
      </c>
      <c r="N281" s="57">
        <f t="shared" si="4"/>
        <v>195.66</v>
      </c>
      <c r="O281" s="26" t="s">
        <v>3</v>
      </c>
      <c r="P281" s="54"/>
    </row>
    <row r="282" spans="1:16" ht="46.8" x14ac:dyDescent="0.25">
      <c r="A282" s="148"/>
      <c r="B282" s="149"/>
      <c r="C282" s="150"/>
      <c r="D282" s="151"/>
      <c r="E282" s="148" t="s">
        <v>272</v>
      </c>
      <c r="F282" s="149"/>
      <c r="G282" s="27" t="s">
        <v>531</v>
      </c>
      <c r="H282" s="148"/>
      <c r="I282" s="149"/>
      <c r="J282" s="90" t="s">
        <v>837</v>
      </c>
      <c r="K282" s="27">
        <v>11409</v>
      </c>
      <c r="L282" s="28">
        <v>1</v>
      </c>
      <c r="M282" s="29">
        <v>121.3</v>
      </c>
      <c r="N282" s="57">
        <f t="shared" si="4"/>
        <v>121.3</v>
      </c>
      <c r="O282" s="26" t="s">
        <v>3</v>
      </c>
      <c r="P282" s="54"/>
    </row>
    <row r="283" spans="1:16" ht="46.8" x14ac:dyDescent="0.25">
      <c r="A283" s="148"/>
      <c r="B283" s="149"/>
      <c r="C283" s="150"/>
      <c r="D283" s="151"/>
      <c r="E283" s="148" t="s">
        <v>272</v>
      </c>
      <c r="F283" s="149"/>
      <c r="G283" s="27" t="s">
        <v>808</v>
      </c>
      <c r="H283" s="148"/>
      <c r="I283" s="149"/>
      <c r="J283" s="90" t="s">
        <v>838</v>
      </c>
      <c r="K283" s="27">
        <v>10396</v>
      </c>
      <c r="L283" s="28">
        <v>1</v>
      </c>
      <c r="M283" s="29">
        <v>158.24</v>
      </c>
      <c r="N283" s="57">
        <f t="shared" si="4"/>
        <v>158.24</v>
      </c>
      <c r="O283" s="26" t="s">
        <v>3</v>
      </c>
      <c r="P283" s="54"/>
    </row>
    <row r="284" spans="1:16" ht="46.8" x14ac:dyDescent="0.25">
      <c r="A284" s="148"/>
      <c r="B284" s="149"/>
      <c r="C284" s="150"/>
      <c r="D284" s="151"/>
      <c r="E284" s="148" t="s">
        <v>272</v>
      </c>
      <c r="F284" s="149"/>
      <c r="G284" s="27" t="s">
        <v>809</v>
      </c>
      <c r="H284" s="148"/>
      <c r="I284" s="149"/>
      <c r="J284" s="21" t="s">
        <v>839</v>
      </c>
      <c r="K284" s="27">
        <v>271615</v>
      </c>
      <c r="L284" s="28">
        <v>2</v>
      </c>
      <c r="M284" s="29">
        <v>63.17</v>
      </c>
      <c r="N284" s="57">
        <f t="shared" si="4"/>
        <v>126.34</v>
      </c>
      <c r="O284" s="26" t="s">
        <v>3</v>
      </c>
      <c r="P284" s="54"/>
    </row>
    <row r="285" spans="1:16" ht="46.8" x14ac:dyDescent="0.25">
      <c r="A285" s="148" t="s">
        <v>64</v>
      </c>
      <c r="B285" s="149"/>
      <c r="C285" s="150" t="s">
        <v>72</v>
      </c>
      <c r="D285" s="151"/>
      <c r="E285" s="148" t="s">
        <v>272</v>
      </c>
      <c r="F285" s="149"/>
      <c r="G285" s="27" t="s">
        <v>810</v>
      </c>
      <c r="H285" s="148"/>
      <c r="I285" s="149"/>
      <c r="J285" s="27" t="s">
        <v>820</v>
      </c>
      <c r="K285" s="27">
        <v>1576312</v>
      </c>
      <c r="L285" s="28">
        <v>1</v>
      </c>
      <c r="M285" s="29">
        <v>102.63</v>
      </c>
      <c r="N285" s="57">
        <f t="shared" si="4"/>
        <v>102.63</v>
      </c>
      <c r="O285" s="26" t="s">
        <v>3</v>
      </c>
      <c r="P285" s="54"/>
    </row>
    <row r="286" spans="1:16" ht="46.8" x14ac:dyDescent="0.25">
      <c r="A286" s="148" t="s">
        <v>64</v>
      </c>
      <c r="B286" s="149"/>
      <c r="C286" s="150" t="s">
        <v>72</v>
      </c>
      <c r="D286" s="151"/>
      <c r="E286" s="148" t="s">
        <v>272</v>
      </c>
      <c r="F286" s="149"/>
      <c r="G286" s="27" t="s">
        <v>811</v>
      </c>
      <c r="H286" s="148"/>
      <c r="I286" s="149"/>
      <c r="J286" s="27" t="s">
        <v>821</v>
      </c>
      <c r="K286" s="27">
        <v>2010771</v>
      </c>
      <c r="L286" s="28">
        <v>3</v>
      </c>
      <c r="M286" s="29">
        <v>58.81</v>
      </c>
      <c r="N286" s="57">
        <f t="shared" si="4"/>
        <v>176.43</v>
      </c>
      <c r="O286" s="26" t="s">
        <v>3</v>
      </c>
      <c r="P286" s="54"/>
    </row>
    <row r="287" spans="1:16" ht="46.8" x14ac:dyDescent="0.25">
      <c r="A287" s="148" t="s">
        <v>64</v>
      </c>
      <c r="B287" s="149"/>
      <c r="C287" s="150" t="s">
        <v>72</v>
      </c>
      <c r="D287" s="151"/>
      <c r="E287" s="148" t="s">
        <v>272</v>
      </c>
      <c r="F287" s="149"/>
      <c r="G287" s="27" t="s">
        <v>812</v>
      </c>
      <c r="H287" s="148"/>
      <c r="I287" s="149"/>
      <c r="J287" s="27" t="s">
        <v>822</v>
      </c>
      <c r="K287" s="27" t="s">
        <v>842</v>
      </c>
      <c r="L287" s="28">
        <v>1</v>
      </c>
      <c r="M287" s="29">
        <v>849.95</v>
      </c>
      <c r="N287" s="57">
        <f t="shared" si="4"/>
        <v>849.95</v>
      </c>
      <c r="O287" s="26" t="s">
        <v>3</v>
      </c>
      <c r="P287" s="54"/>
    </row>
    <row r="288" spans="1:16" ht="46.8" x14ac:dyDescent="0.25">
      <c r="A288" s="148" t="s">
        <v>64</v>
      </c>
      <c r="B288" s="149"/>
      <c r="C288" s="150" t="s">
        <v>72</v>
      </c>
      <c r="D288" s="151"/>
      <c r="E288" s="148" t="s">
        <v>272</v>
      </c>
      <c r="F288" s="149"/>
      <c r="G288" s="27" t="s">
        <v>756</v>
      </c>
      <c r="H288" s="148"/>
      <c r="I288" s="149"/>
      <c r="J288" s="27" t="s">
        <v>823</v>
      </c>
      <c r="K288" s="27">
        <v>1412715</v>
      </c>
      <c r="L288" s="28">
        <v>4</v>
      </c>
      <c r="M288" s="29">
        <v>10.92</v>
      </c>
      <c r="N288" s="57">
        <f t="shared" si="4"/>
        <v>43.68</v>
      </c>
      <c r="O288" s="26" t="s">
        <v>3</v>
      </c>
      <c r="P288" s="54"/>
    </row>
    <row r="289" spans="1:16" ht="46.8" x14ac:dyDescent="0.25">
      <c r="A289" s="148" t="s">
        <v>64</v>
      </c>
      <c r="B289" s="149"/>
      <c r="C289" s="150" t="s">
        <v>72</v>
      </c>
      <c r="D289" s="151"/>
      <c r="E289" s="148" t="s">
        <v>272</v>
      </c>
      <c r="F289" s="149"/>
      <c r="G289" s="27" t="s">
        <v>813</v>
      </c>
      <c r="H289" s="148"/>
      <c r="I289" s="149"/>
      <c r="J289" s="27" t="s">
        <v>824</v>
      </c>
      <c r="K289" s="27">
        <v>585216</v>
      </c>
      <c r="L289" s="28">
        <v>36</v>
      </c>
      <c r="M289" s="29">
        <v>21.33</v>
      </c>
      <c r="N289" s="57">
        <f t="shared" si="4"/>
        <v>767.87999999999988</v>
      </c>
      <c r="O289" s="26" t="s">
        <v>3</v>
      </c>
      <c r="P289" s="54"/>
    </row>
    <row r="290" spans="1:16" ht="46.8" x14ac:dyDescent="0.25">
      <c r="A290" s="148" t="s">
        <v>64</v>
      </c>
      <c r="B290" s="149"/>
      <c r="C290" s="150" t="s">
        <v>72</v>
      </c>
      <c r="D290" s="151"/>
      <c r="E290" s="148" t="s">
        <v>272</v>
      </c>
      <c r="F290" s="149"/>
      <c r="G290" s="27" t="s">
        <v>814</v>
      </c>
      <c r="H290" s="148"/>
      <c r="I290" s="149"/>
      <c r="J290" s="27" t="s">
        <v>825</v>
      </c>
      <c r="K290" s="27">
        <v>1380843</v>
      </c>
      <c r="L290" s="28">
        <v>15</v>
      </c>
      <c r="M290" s="29">
        <v>208.6</v>
      </c>
      <c r="N290" s="57">
        <f t="shared" si="4"/>
        <v>3129</v>
      </c>
      <c r="O290" s="26" t="s">
        <v>3</v>
      </c>
      <c r="P290" s="54"/>
    </row>
    <row r="291" spans="1:16" ht="46.8" x14ac:dyDescent="0.25">
      <c r="A291" s="148" t="s">
        <v>64</v>
      </c>
      <c r="B291" s="149"/>
      <c r="C291" s="150" t="s">
        <v>72</v>
      </c>
      <c r="D291" s="151"/>
      <c r="E291" s="148" t="s">
        <v>272</v>
      </c>
      <c r="F291" s="149"/>
      <c r="G291" s="27" t="s">
        <v>815</v>
      </c>
      <c r="H291" s="148"/>
      <c r="I291" s="149"/>
      <c r="J291" s="27" t="s">
        <v>826</v>
      </c>
      <c r="K291" s="27">
        <v>581355</v>
      </c>
      <c r="L291" s="28">
        <v>12</v>
      </c>
      <c r="M291" s="29">
        <v>6.79</v>
      </c>
      <c r="N291" s="57">
        <f t="shared" si="4"/>
        <v>81.48</v>
      </c>
      <c r="O291" s="26" t="s">
        <v>3</v>
      </c>
      <c r="P291" s="54"/>
    </row>
    <row r="292" spans="1:16" ht="46.8" x14ac:dyDescent="0.25">
      <c r="A292" s="148" t="s">
        <v>64</v>
      </c>
      <c r="B292" s="149"/>
      <c r="C292" s="150" t="s">
        <v>72</v>
      </c>
      <c r="D292" s="151"/>
      <c r="E292" s="148" t="s">
        <v>272</v>
      </c>
      <c r="F292" s="149"/>
      <c r="G292" s="27" t="s">
        <v>811</v>
      </c>
      <c r="H292" s="148"/>
      <c r="I292" s="149"/>
      <c r="J292" s="27" t="s">
        <v>827</v>
      </c>
      <c r="K292" s="27">
        <v>2011776</v>
      </c>
      <c r="L292" s="28">
        <v>3</v>
      </c>
      <c r="M292" s="29">
        <v>7.68</v>
      </c>
      <c r="N292" s="57">
        <f t="shared" si="4"/>
        <v>23.04</v>
      </c>
      <c r="O292" s="26" t="s">
        <v>3</v>
      </c>
      <c r="P292" s="54"/>
    </row>
    <row r="293" spans="1:16" ht="46.8" x14ac:dyDescent="0.25">
      <c r="A293" s="148" t="s">
        <v>64</v>
      </c>
      <c r="B293" s="149"/>
      <c r="C293" s="150" t="s">
        <v>72</v>
      </c>
      <c r="D293" s="151"/>
      <c r="E293" s="148" t="s">
        <v>272</v>
      </c>
      <c r="F293" s="149"/>
      <c r="G293" s="27" t="s">
        <v>816</v>
      </c>
      <c r="H293" s="148"/>
      <c r="I293" s="149"/>
      <c r="J293" s="27" t="s">
        <v>828</v>
      </c>
      <c r="K293" s="27">
        <v>584400</v>
      </c>
      <c r="L293" s="28">
        <v>3</v>
      </c>
      <c r="M293" s="29">
        <v>16.95</v>
      </c>
      <c r="N293" s="57">
        <f t="shared" si="4"/>
        <v>50.849999999999994</v>
      </c>
      <c r="O293" s="26" t="s">
        <v>3</v>
      </c>
      <c r="P293" s="54"/>
    </row>
    <row r="294" spans="1:16" ht="46.8" x14ac:dyDescent="0.25">
      <c r="A294" s="148" t="s">
        <v>64</v>
      </c>
      <c r="B294" s="149"/>
      <c r="C294" s="150" t="s">
        <v>72</v>
      </c>
      <c r="D294" s="151"/>
      <c r="E294" s="148" t="s">
        <v>272</v>
      </c>
      <c r="F294" s="149"/>
      <c r="G294" s="27" t="s">
        <v>816</v>
      </c>
      <c r="H294" s="148"/>
      <c r="I294" s="149"/>
      <c r="J294" s="27" t="s">
        <v>829</v>
      </c>
      <c r="K294" s="27">
        <v>1294657</v>
      </c>
      <c r="L294" s="28">
        <v>3</v>
      </c>
      <c r="M294" s="29">
        <v>20.92</v>
      </c>
      <c r="N294" s="57">
        <f t="shared" si="4"/>
        <v>62.760000000000005</v>
      </c>
      <c r="O294" s="26" t="s">
        <v>3</v>
      </c>
      <c r="P294" s="54"/>
    </row>
    <row r="295" spans="1:16" ht="46.8" x14ac:dyDescent="0.25">
      <c r="A295" s="148" t="s">
        <v>64</v>
      </c>
      <c r="B295" s="149"/>
      <c r="C295" s="150" t="s">
        <v>72</v>
      </c>
      <c r="D295" s="151"/>
      <c r="E295" s="148" t="s">
        <v>272</v>
      </c>
      <c r="F295" s="149"/>
      <c r="G295" s="27" t="s">
        <v>756</v>
      </c>
      <c r="H295" s="148"/>
      <c r="I295" s="149"/>
      <c r="J295" s="27" t="s">
        <v>830</v>
      </c>
      <c r="K295" s="27">
        <v>1412715</v>
      </c>
      <c r="L295" s="28">
        <v>9</v>
      </c>
      <c r="M295" s="29">
        <v>10.92</v>
      </c>
      <c r="N295" s="57">
        <f t="shared" si="4"/>
        <v>98.28</v>
      </c>
      <c r="O295" s="26" t="s">
        <v>3</v>
      </c>
      <c r="P295" s="54"/>
    </row>
    <row r="296" spans="1:16" ht="46.8" x14ac:dyDescent="0.25">
      <c r="A296" s="148" t="s">
        <v>64</v>
      </c>
      <c r="B296" s="149"/>
      <c r="C296" s="150" t="s">
        <v>72</v>
      </c>
      <c r="D296" s="151"/>
      <c r="E296" s="148" t="s">
        <v>272</v>
      </c>
      <c r="F296" s="149"/>
      <c r="G296" s="27" t="s">
        <v>530</v>
      </c>
      <c r="H296" s="148"/>
      <c r="I296" s="149"/>
      <c r="J296" s="27" t="s">
        <v>712</v>
      </c>
      <c r="K296" s="27">
        <v>38177</v>
      </c>
      <c r="L296" s="28">
        <v>1</v>
      </c>
      <c r="M296" s="29">
        <v>218.43</v>
      </c>
      <c r="N296" s="57">
        <f t="shared" si="4"/>
        <v>218.43</v>
      </c>
      <c r="O296" s="26" t="s">
        <v>3</v>
      </c>
      <c r="P296" s="54"/>
    </row>
    <row r="297" spans="1:16" ht="46.8" x14ac:dyDescent="0.25">
      <c r="A297" s="148" t="s">
        <v>64</v>
      </c>
      <c r="B297" s="149"/>
      <c r="C297" s="150" t="s">
        <v>72</v>
      </c>
      <c r="D297" s="151"/>
      <c r="E297" s="148" t="s">
        <v>272</v>
      </c>
      <c r="F297" s="149"/>
      <c r="G297" s="27" t="s">
        <v>811</v>
      </c>
      <c r="H297" s="148"/>
      <c r="I297" s="149"/>
      <c r="J297" s="27" t="s">
        <v>831</v>
      </c>
      <c r="K297" s="27">
        <v>1457410</v>
      </c>
      <c r="L297" s="28">
        <v>1</v>
      </c>
      <c r="M297" s="29">
        <v>64.45</v>
      </c>
      <c r="N297" s="57">
        <f t="shared" si="4"/>
        <v>64.45</v>
      </c>
      <c r="O297" s="26" t="s">
        <v>3</v>
      </c>
      <c r="P297" s="54"/>
    </row>
    <row r="298" spans="1:16" ht="46.8" x14ac:dyDescent="0.25">
      <c r="A298" s="148" t="s">
        <v>64</v>
      </c>
      <c r="B298" s="149"/>
      <c r="C298" s="150" t="s">
        <v>72</v>
      </c>
      <c r="D298" s="151"/>
      <c r="E298" s="148" t="s">
        <v>272</v>
      </c>
      <c r="F298" s="149"/>
      <c r="G298" s="27" t="s">
        <v>811</v>
      </c>
      <c r="H298" s="148"/>
      <c r="I298" s="149"/>
      <c r="J298" s="27" t="s">
        <v>832</v>
      </c>
      <c r="K298" s="27">
        <v>1589299</v>
      </c>
      <c r="L298" s="28">
        <v>1</v>
      </c>
      <c r="M298" s="29">
        <v>73.91</v>
      </c>
      <c r="N298" s="57">
        <f t="shared" si="4"/>
        <v>73.91</v>
      </c>
      <c r="O298" s="26" t="s">
        <v>3</v>
      </c>
      <c r="P298" s="54"/>
    </row>
    <row r="299" spans="1:16" ht="46.8" x14ac:dyDescent="0.25">
      <c r="A299" s="148" t="s">
        <v>64</v>
      </c>
      <c r="B299" s="149"/>
      <c r="C299" s="150" t="s">
        <v>72</v>
      </c>
      <c r="D299" s="151"/>
      <c r="E299" s="148" t="s">
        <v>272</v>
      </c>
      <c r="F299" s="149"/>
      <c r="G299" s="27" t="s">
        <v>817</v>
      </c>
      <c r="H299" s="148"/>
      <c r="I299" s="149"/>
      <c r="J299" s="27" t="s">
        <v>833</v>
      </c>
      <c r="K299" s="27">
        <v>580732</v>
      </c>
      <c r="L299" s="28">
        <v>1</v>
      </c>
      <c r="M299" s="29">
        <v>39.450000000000003</v>
      </c>
      <c r="N299" s="57">
        <f t="shared" si="4"/>
        <v>39.450000000000003</v>
      </c>
      <c r="O299" s="26" t="s">
        <v>3</v>
      </c>
      <c r="P299" s="54"/>
    </row>
    <row r="300" spans="1:16" ht="46.8" x14ac:dyDescent="0.25">
      <c r="A300" s="148" t="s">
        <v>64</v>
      </c>
      <c r="B300" s="149"/>
      <c r="C300" s="150" t="s">
        <v>72</v>
      </c>
      <c r="D300" s="151"/>
      <c r="E300" s="148" t="s">
        <v>272</v>
      </c>
      <c r="F300" s="149"/>
      <c r="G300" s="27" t="s">
        <v>818</v>
      </c>
      <c r="H300" s="148"/>
      <c r="I300" s="149"/>
      <c r="J300" s="27" t="s">
        <v>834</v>
      </c>
      <c r="K300" s="27" t="s">
        <v>843</v>
      </c>
      <c r="L300" s="28">
        <v>1</v>
      </c>
      <c r="M300" s="29">
        <v>124.64</v>
      </c>
      <c r="N300" s="57">
        <f t="shared" si="4"/>
        <v>124.64</v>
      </c>
      <c r="O300" s="26" t="s">
        <v>3</v>
      </c>
      <c r="P300" s="54"/>
    </row>
    <row r="301" spans="1:16" ht="46.8" x14ac:dyDescent="0.25">
      <c r="A301" s="148" t="s">
        <v>64</v>
      </c>
      <c r="B301" s="149"/>
      <c r="C301" s="150" t="s">
        <v>72</v>
      </c>
      <c r="D301" s="151"/>
      <c r="E301" s="148" t="s">
        <v>272</v>
      </c>
      <c r="F301" s="149"/>
      <c r="G301" s="27" t="s">
        <v>818</v>
      </c>
      <c r="H301" s="148"/>
      <c r="I301" s="149"/>
      <c r="J301" s="27" t="s">
        <v>835</v>
      </c>
      <c r="K301" s="27" t="s">
        <v>844</v>
      </c>
      <c r="L301" s="28">
        <v>1</v>
      </c>
      <c r="M301" s="29">
        <v>71.39</v>
      </c>
      <c r="N301" s="57">
        <f t="shared" si="4"/>
        <v>71.39</v>
      </c>
      <c r="O301" s="26" t="s">
        <v>3</v>
      </c>
      <c r="P301" s="54"/>
    </row>
    <row r="302" spans="1:16" ht="46.8" x14ac:dyDescent="0.25">
      <c r="A302" s="148" t="s">
        <v>64</v>
      </c>
      <c r="B302" s="149"/>
      <c r="C302" s="150" t="s">
        <v>72</v>
      </c>
      <c r="D302" s="151"/>
      <c r="E302" s="148" t="s">
        <v>272</v>
      </c>
      <c r="F302" s="149"/>
      <c r="G302" s="27" t="s">
        <v>819</v>
      </c>
      <c r="H302" s="148"/>
      <c r="I302" s="149"/>
      <c r="J302" s="27" t="s">
        <v>840</v>
      </c>
      <c r="K302" s="27">
        <v>1452982</v>
      </c>
      <c r="L302" s="28">
        <v>4</v>
      </c>
      <c r="M302" s="29">
        <v>259.05</v>
      </c>
      <c r="N302" s="57">
        <f t="shared" si="4"/>
        <v>1036.2</v>
      </c>
      <c r="O302" s="26" t="s">
        <v>3</v>
      </c>
      <c r="P302" s="54"/>
    </row>
    <row r="303" spans="1:16" ht="46.8" x14ac:dyDescent="0.25">
      <c r="A303" s="148"/>
      <c r="B303" s="149"/>
      <c r="C303" s="150" t="s">
        <v>72</v>
      </c>
      <c r="D303" s="151"/>
      <c r="E303" s="148" t="s">
        <v>845</v>
      </c>
      <c r="F303" s="149"/>
      <c r="G303" s="27" t="s">
        <v>846</v>
      </c>
      <c r="H303" s="148"/>
      <c r="I303" s="149"/>
      <c r="J303" s="27" t="s">
        <v>871</v>
      </c>
      <c r="K303" s="27" t="s">
        <v>856</v>
      </c>
      <c r="L303" s="28">
        <v>5</v>
      </c>
      <c r="M303" s="29">
        <v>242</v>
      </c>
      <c r="N303" s="57">
        <f t="shared" si="4"/>
        <v>1210</v>
      </c>
      <c r="O303" s="26" t="s">
        <v>3</v>
      </c>
      <c r="P303" s="54"/>
    </row>
    <row r="304" spans="1:16" ht="46.8" x14ac:dyDescent="0.25">
      <c r="A304" s="148"/>
      <c r="B304" s="149"/>
      <c r="C304" s="150" t="s">
        <v>72</v>
      </c>
      <c r="D304" s="151"/>
      <c r="E304" s="148" t="s">
        <v>845</v>
      </c>
      <c r="F304" s="149"/>
      <c r="G304" s="27" t="s">
        <v>847</v>
      </c>
      <c r="H304" s="148"/>
      <c r="I304" s="149"/>
      <c r="J304" s="27" t="s">
        <v>872</v>
      </c>
      <c r="K304" s="27" t="s">
        <v>857</v>
      </c>
      <c r="L304" s="28">
        <v>3</v>
      </c>
      <c r="M304" s="29">
        <v>156</v>
      </c>
      <c r="N304" s="57">
        <f t="shared" si="4"/>
        <v>468</v>
      </c>
      <c r="O304" s="26" t="s">
        <v>3</v>
      </c>
      <c r="P304" s="54"/>
    </row>
    <row r="305" spans="1:16" ht="46.8" x14ac:dyDescent="0.25">
      <c r="A305" s="148"/>
      <c r="B305" s="149"/>
      <c r="C305" s="150" t="s">
        <v>72</v>
      </c>
      <c r="D305" s="151"/>
      <c r="E305" s="148" t="s">
        <v>845</v>
      </c>
      <c r="F305" s="149"/>
      <c r="G305" s="27" t="s">
        <v>848</v>
      </c>
      <c r="H305" s="148"/>
      <c r="I305" s="149"/>
      <c r="J305" s="27" t="s">
        <v>873</v>
      </c>
      <c r="K305" s="27" t="s">
        <v>858</v>
      </c>
      <c r="L305" s="28">
        <v>5</v>
      </c>
      <c r="M305" s="29">
        <v>24</v>
      </c>
      <c r="N305" s="57">
        <f t="shared" si="4"/>
        <v>120</v>
      </c>
      <c r="O305" s="26" t="s">
        <v>3</v>
      </c>
      <c r="P305" s="54"/>
    </row>
    <row r="306" spans="1:16" ht="46.8" x14ac:dyDescent="0.25">
      <c r="A306" s="148"/>
      <c r="B306" s="149"/>
      <c r="C306" s="150" t="s">
        <v>72</v>
      </c>
      <c r="D306" s="151"/>
      <c r="E306" s="148" t="s">
        <v>845</v>
      </c>
      <c r="F306" s="149"/>
      <c r="G306" s="27" t="s">
        <v>849</v>
      </c>
      <c r="H306" s="148"/>
      <c r="I306" s="149"/>
      <c r="J306" s="27" t="s">
        <v>874</v>
      </c>
      <c r="K306" s="27" t="s">
        <v>859</v>
      </c>
      <c r="L306" s="28">
        <v>5</v>
      </c>
      <c r="M306" s="29">
        <v>52</v>
      </c>
      <c r="N306" s="57">
        <f t="shared" si="4"/>
        <v>260</v>
      </c>
      <c r="O306" s="26" t="s">
        <v>3</v>
      </c>
      <c r="P306" s="54"/>
    </row>
    <row r="307" spans="1:16" ht="46.8" x14ac:dyDescent="0.25">
      <c r="A307" s="148"/>
      <c r="B307" s="149"/>
      <c r="C307" s="150" t="s">
        <v>72</v>
      </c>
      <c r="D307" s="151"/>
      <c r="E307" s="148" t="s">
        <v>845</v>
      </c>
      <c r="F307" s="149"/>
      <c r="G307" s="27" t="s">
        <v>850</v>
      </c>
      <c r="H307" s="148"/>
      <c r="I307" s="149"/>
      <c r="J307" s="27" t="s">
        <v>875</v>
      </c>
      <c r="K307" s="27" t="s">
        <v>860</v>
      </c>
      <c r="L307" s="28">
        <v>1</v>
      </c>
      <c r="M307" s="29">
        <v>79.5</v>
      </c>
      <c r="N307" s="57">
        <f t="shared" si="4"/>
        <v>79.5</v>
      </c>
      <c r="O307" s="26" t="s">
        <v>3</v>
      </c>
      <c r="P307" s="54"/>
    </row>
    <row r="308" spans="1:16" ht="46.8" x14ac:dyDescent="0.25">
      <c r="A308" s="148"/>
      <c r="B308" s="149"/>
      <c r="C308" s="150" t="s">
        <v>72</v>
      </c>
      <c r="D308" s="151"/>
      <c r="E308" s="148" t="s">
        <v>845</v>
      </c>
      <c r="F308" s="149"/>
      <c r="G308" s="27" t="s">
        <v>851</v>
      </c>
      <c r="H308" s="148"/>
      <c r="I308" s="149"/>
      <c r="J308" s="27" t="s">
        <v>876</v>
      </c>
      <c r="K308" s="27" t="s">
        <v>861</v>
      </c>
      <c r="L308" s="28">
        <v>50</v>
      </c>
      <c r="M308" s="29">
        <v>3.75</v>
      </c>
      <c r="N308" s="57">
        <f t="shared" si="4"/>
        <v>187.5</v>
      </c>
      <c r="O308" s="26" t="s">
        <v>3</v>
      </c>
      <c r="P308" s="54"/>
    </row>
    <row r="309" spans="1:16" ht="46.8" x14ac:dyDescent="0.25">
      <c r="A309" s="148"/>
      <c r="B309" s="149"/>
      <c r="C309" s="150" t="s">
        <v>72</v>
      </c>
      <c r="D309" s="151"/>
      <c r="E309" s="148" t="s">
        <v>845</v>
      </c>
      <c r="F309" s="149"/>
      <c r="G309" s="27" t="s">
        <v>852</v>
      </c>
      <c r="H309" s="148"/>
      <c r="I309" s="149"/>
      <c r="J309" s="27" t="s">
        <v>877</v>
      </c>
      <c r="K309" s="27" t="s">
        <v>862</v>
      </c>
      <c r="L309" s="28">
        <v>40</v>
      </c>
      <c r="M309" s="29">
        <v>34.25</v>
      </c>
      <c r="N309" s="57">
        <f t="shared" si="4"/>
        <v>1370</v>
      </c>
      <c r="O309" s="26" t="s">
        <v>3</v>
      </c>
      <c r="P309" s="54"/>
    </row>
    <row r="310" spans="1:16" ht="46.8" x14ac:dyDescent="0.25">
      <c r="A310" s="148"/>
      <c r="B310" s="149"/>
      <c r="C310" s="150" t="s">
        <v>72</v>
      </c>
      <c r="D310" s="151"/>
      <c r="E310" s="148" t="s">
        <v>845</v>
      </c>
      <c r="F310" s="149"/>
      <c r="G310" s="27" t="s">
        <v>851</v>
      </c>
      <c r="H310" s="148"/>
      <c r="I310" s="149"/>
      <c r="J310" s="27" t="s">
        <v>876</v>
      </c>
      <c r="K310" s="27" t="s">
        <v>861</v>
      </c>
      <c r="L310" s="28">
        <v>50</v>
      </c>
      <c r="M310" s="29">
        <v>3.75</v>
      </c>
      <c r="N310" s="57">
        <f t="shared" si="4"/>
        <v>187.5</v>
      </c>
      <c r="O310" s="26" t="s">
        <v>3</v>
      </c>
      <c r="P310" s="54"/>
    </row>
    <row r="311" spans="1:16" ht="46.8" x14ac:dyDescent="0.25">
      <c r="A311" s="148"/>
      <c r="B311" s="149"/>
      <c r="C311" s="150" t="s">
        <v>72</v>
      </c>
      <c r="D311" s="151"/>
      <c r="E311" s="148" t="s">
        <v>845</v>
      </c>
      <c r="F311" s="149"/>
      <c r="G311" s="27" t="s">
        <v>851</v>
      </c>
      <c r="H311" s="148"/>
      <c r="I311" s="149"/>
      <c r="J311" s="27" t="s">
        <v>876</v>
      </c>
      <c r="K311" s="27" t="s">
        <v>861</v>
      </c>
      <c r="L311" s="28">
        <v>30</v>
      </c>
      <c r="M311" s="29">
        <v>3.75</v>
      </c>
      <c r="N311" s="57">
        <f t="shared" si="4"/>
        <v>112.5</v>
      </c>
      <c r="O311" s="26" t="s">
        <v>3</v>
      </c>
      <c r="P311" s="54"/>
    </row>
    <row r="312" spans="1:16" ht="46.8" x14ac:dyDescent="0.25">
      <c r="A312" s="148" t="s">
        <v>59</v>
      </c>
      <c r="B312" s="149"/>
      <c r="C312" s="150" t="s">
        <v>72</v>
      </c>
      <c r="D312" s="151"/>
      <c r="E312" s="148" t="s">
        <v>845</v>
      </c>
      <c r="F312" s="149"/>
      <c r="G312" s="27" t="s">
        <v>853</v>
      </c>
      <c r="H312" s="148"/>
      <c r="I312" s="149"/>
      <c r="J312" s="27" t="s">
        <v>878</v>
      </c>
      <c r="K312" s="27" t="s">
        <v>863</v>
      </c>
      <c r="L312" s="28">
        <v>1</v>
      </c>
      <c r="M312" s="29">
        <v>299</v>
      </c>
      <c r="N312" s="57">
        <f t="shared" si="4"/>
        <v>299</v>
      </c>
      <c r="O312" s="26" t="s">
        <v>3</v>
      </c>
      <c r="P312" s="54"/>
    </row>
    <row r="313" spans="1:16" ht="46.8" x14ac:dyDescent="0.25">
      <c r="A313" s="148" t="s">
        <v>59</v>
      </c>
      <c r="B313" s="149"/>
      <c r="C313" s="150" t="s">
        <v>72</v>
      </c>
      <c r="D313" s="151"/>
      <c r="E313" s="148" t="s">
        <v>845</v>
      </c>
      <c r="F313" s="149"/>
      <c r="G313" s="27" t="s">
        <v>350</v>
      </c>
      <c r="H313" s="148"/>
      <c r="I313" s="149"/>
      <c r="J313" s="27" t="s">
        <v>879</v>
      </c>
      <c r="K313" s="27" t="s">
        <v>864</v>
      </c>
      <c r="L313" s="28">
        <v>1</v>
      </c>
      <c r="M313" s="29">
        <v>236</v>
      </c>
      <c r="N313" s="57">
        <f t="shared" si="4"/>
        <v>236</v>
      </c>
      <c r="O313" s="26" t="s">
        <v>3</v>
      </c>
      <c r="P313" s="54"/>
    </row>
    <row r="314" spans="1:16" ht="46.8" x14ac:dyDescent="0.25">
      <c r="A314" s="148" t="s">
        <v>70</v>
      </c>
      <c r="B314" s="149"/>
      <c r="C314" s="150" t="s">
        <v>72</v>
      </c>
      <c r="D314" s="151"/>
      <c r="E314" s="148" t="s">
        <v>845</v>
      </c>
      <c r="F314" s="149"/>
      <c r="G314" s="27" t="s">
        <v>682</v>
      </c>
      <c r="H314" s="148"/>
      <c r="I314" s="149"/>
      <c r="J314" s="27" t="s">
        <v>880</v>
      </c>
      <c r="K314" s="27" t="s">
        <v>865</v>
      </c>
      <c r="L314" s="28">
        <v>10</v>
      </c>
      <c r="M314" s="29">
        <v>1457.06</v>
      </c>
      <c r="N314" s="57">
        <f t="shared" si="4"/>
        <v>14570.599999999999</v>
      </c>
      <c r="O314" s="26" t="s">
        <v>3</v>
      </c>
      <c r="P314" s="54"/>
    </row>
    <row r="315" spans="1:16" ht="46.8" x14ac:dyDescent="0.25">
      <c r="A315" s="148" t="s">
        <v>70</v>
      </c>
      <c r="B315" s="149"/>
      <c r="C315" s="150" t="s">
        <v>72</v>
      </c>
      <c r="D315" s="151"/>
      <c r="E315" s="148" t="s">
        <v>845</v>
      </c>
      <c r="F315" s="149"/>
      <c r="G315" s="27" t="s">
        <v>854</v>
      </c>
      <c r="H315" s="148"/>
      <c r="I315" s="149"/>
      <c r="J315" s="27" t="s">
        <v>881</v>
      </c>
      <c r="K315" s="27" t="s">
        <v>866</v>
      </c>
      <c r="L315" s="28">
        <v>10</v>
      </c>
      <c r="M315" s="29">
        <v>278.5</v>
      </c>
      <c r="N315" s="57">
        <f t="shared" si="4"/>
        <v>2785</v>
      </c>
      <c r="O315" s="26" t="s">
        <v>3</v>
      </c>
      <c r="P315" s="54"/>
    </row>
    <row r="316" spans="1:16" ht="46.8" x14ac:dyDescent="0.25">
      <c r="A316" s="148" t="s">
        <v>70</v>
      </c>
      <c r="B316" s="149"/>
      <c r="C316" s="150" t="s">
        <v>72</v>
      </c>
      <c r="D316" s="151"/>
      <c r="E316" s="148" t="s">
        <v>845</v>
      </c>
      <c r="F316" s="149"/>
      <c r="G316" s="27" t="s">
        <v>682</v>
      </c>
      <c r="H316" s="148"/>
      <c r="I316" s="149"/>
      <c r="J316" s="27" t="s">
        <v>882</v>
      </c>
      <c r="K316" s="27">
        <v>8055</v>
      </c>
      <c r="L316" s="28">
        <v>10</v>
      </c>
      <c r="M316" s="29">
        <v>128.5</v>
      </c>
      <c r="N316" s="57">
        <f t="shared" si="4"/>
        <v>1285</v>
      </c>
      <c r="O316" s="26" t="s">
        <v>3</v>
      </c>
      <c r="P316" s="54"/>
    </row>
    <row r="317" spans="1:16" ht="46.8" x14ac:dyDescent="0.25">
      <c r="A317" s="148" t="s">
        <v>70</v>
      </c>
      <c r="B317" s="149"/>
      <c r="C317" s="150" t="s">
        <v>72</v>
      </c>
      <c r="D317" s="151"/>
      <c r="E317" s="148" t="s">
        <v>845</v>
      </c>
      <c r="F317" s="149"/>
      <c r="G317" s="27" t="s">
        <v>682</v>
      </c>
      <c r="H317" s="148"/>
      <c r="I317" s="149"/>
      <c r="J317" s="27" t="s">
        <v>883</v>
      </c>
      <c r="K317" s="27" t="s">
        <v>867</v>
      </c>
      <c r="L317" s="28">
        <v>10</v>
      </c>
      <c r="M317" s="29">
        <v>289.95</v>
      </c>
      <c r="N317" s="57">
        <f t="shared" si="4"/>
        <v>2899.5</v>
      </c>
      <c r="O317" s="26" t="s">
        <v>3</v>
      </c>
      <c r="P317" s="54"/>
    </row>
    <row r="318" spans="1:16" ht="46.8" x14ac:dyDescent="0.25">
      <c r="A318" s="148" t="s">
        <v>70</v>
      </c>
      <c r="B318" s="149"/>
      <c r="C318" s="150" t="s">
        <v>72</v>
      </c>
      <c r="D318" s="151"/>
      <c r="E318" s="148" t="s">
        <v>845</v>
      </c>
      <c r="F318" s="149"/>
      <c r="G318" s="27" t="s">
        <v>682</v>
      </c>
      <c r="H318" s="148"/>
      <c r="I318" s="149"/>
      <c r="J318" s="27" t="s">
        <v>884</v>
      </c>
      <c r="K318" s="27" t="s">
        <v>868</v>
      </c>
      <c r="L318" s="28">
        <v>1</v>
      </c>
      <c r="M318" s="29">
        <v>1961.96</v>
      </c>
      <c r="N318" s="57">
        <f t="shared" si="4"/>
        <v>1961.96</v>
      </c>
      <c r="O318" s="26" t="s">
        <v>3</v>
      </c>
      <c r="P318" s="54"/>
    </row>
    <row r="319" spans="1:16" ht="46.8" x14ac:dyDescent="0.25">
      <c r="A319" s="148" t="s">
        <v>70</v>
      </c>
      <c r="B319" s="149"/>
      <c r="C319" s="150" t="s">
        <v>72</v>
      </c>
      <c r="D319" s="151"/>
      <c r="E319" s="148" t="s">
        <v>845</v>
      </c>
      <c r="F319" s="149"/>
      <c r="G319" s="27" t="s">
        <v>855</v>
      </c>
      <c r="H319" s="148"/>
      <c r="I319" s="149"/>
      <c r="J319" s="27" t="s">
        <v>886</v>
      </c>
      <c r="K319" s="27" t="s">
        <v>869</v>
      </c>
      <c r="L319" s="28">
        <v>1</v>
      </c>
      <c r="M319" s="29">
        <v>937.1</v>
      </c>
      <c r="N319" s="57">
        <f t="shared" si="4"/>
        <v>937.1</v>
      </c>
      <c r="O319" s="26" t="s">
        <v>3</v>
      </c>
      <c r="P319" s="54"/>
    </row>
    <row r="320" spans="1:16" ht="46.8" x14ac:dyDescent="0.25">
      <c r="A320" s="148" t="s">
        <v>70</v>
      </c>
      <c r="B320" s="149"/>
      <c r="C320" s="150" t="s">
        <v>72</v>
      </c>
      <c r="D320" s="151"/>
      <c r="E320" s="148" t="s">
        <v>845</v>
      </c>
      <c r="F320" s="149"/>
      <c r="G320" s="27" t="s">
        <v>855</v>
      </c>
      <c r="H320" s="148"/>
      <c r="I320" s="149"/>
      <c r="J320" s="27" t="s">
        <v>885</v>
      </c>
      <c r="K320" s="27" t="s">
        <v>870</v>
      </c>
      <c r="L320" s="28">
        <v>1</v>
      </c>
      <c r="M320" s="29">
        <v>1037.8</v>
      </c>
      <c r="N320" s="57">
        <f t="shared" ref="N320:N383" si="6">$L320*$M320</f>
        <v>1037.8</v>
      </c>
      <c r="O320" s="26" t="s">
        <v>3</v>
      </c>
      <c r="P320" s="54"/>
    </row>
    <row r="321" spans="1:16" ht="46.8" x14ac:dyDescent="0.25">
      <c r="A321" s="148" t="s">
        <v>70</v>
      </c>
      <c r="B321" s="149"/>
      <c r="C321" s="150" t="s">
        <v>72</v>
      </c>
      <c r="D321" s="151"/>
      <c r="E321" s="148" t="s">
        <v>845</v>
      </c>
      <c r="F321" s="149"/>
      <c r="G321" s="27" t="s">
        <v>682</v>
      </c>
      <c r="H321" s="148"/>
      <c r="I321" s="149"/>
      <c r="J321" s="27" t="s">
        <v>887</v>
      </c>
      <c r="K321" s="27">
        <v>8302</v>
      </c>
      <c r="L321" s="28">
        <v>1</v>
      </c>
      <c r="M321" s="29">
        <v>190</v>
      </c>
      <c r="N321" s="57">
        <f t="shared" si="6"/>
        <v>190</v>
      </c>
      <c r="O321" s="26" t="s">
        <v>3</v>
      </c>
      <c r="P321" s="54"/>
    </row>
    <row r="322" spans="1:16" ht="46.8" x14ac:dyDescent="0.25">
      <c r="A322" s="148" t="s">
        <v>70</v>
      </c>
      <c r="B322" s="149"/>
      <c r="C322" s="150" t="s">
        <v>72</v>
      </c>
      <c r="D322" s="151"/>
      <c r="E322" s="148" t="s">
        <v>845</v>
      </c>
      <c r="F322" s="149"/>
      <c r="G322" s="27" t="s">
        <v>682</v>
      </c>
      <c r="H322" s="148"/>
      <c r="I322" s="149"/>
      <c r="J322" s="27" t="s">
        <v>888</v>
      </c>
      <c r="K322" s="27">
        <v>8322</v>
      </c>
      <c r="L322" s="28">
        <v>1</v>
      </c>
      <c r="M322" s="29">
        <v>185.32</v>
      </c>
      <c r="N322" s="57">
        <f t="shared" si="6"/>
        <v>185.32</v>
      </c>
      <c r="O322" s="26" t="s">
        <v>3</v>
      </c>
      <c r="P322" s="54"/>
    </row>
    <row r="323" spans="1:16" ht="46.8" x14ac:dyDescent="0.25">
      <c r="A323" s="148" t="s">
        <v>70</v>
      </c>
      <c r="B323" s="149"/>
      <c r="C323" s="150" t="s">
        <v>72</v>
      </c>
      <c r="D323" s="151"/>
      <c r="E323" s="148" t="s">
        <v>845</v>
      </c>
      <c r="F323" s="149"/>
      <c r="G323" s="27" t="s">
        <v>682</v>
      </c>
      <c r="H323" s="148"/>
      <c r="I323" s="149"/>
      <c r="J323" s="27" t="s">
        <v>889</v>
      </c>
      <c r="K323" s="27">
        <v>8334</v>
      </c>
      <c r="L323" s="28">
        <v>1</v>
      </c>
      <c r="M323" s="29">
        <v>185.32</v>
      </c>
      <c r="N323" s="57">
        <f t="shared" si="6"/>
        <v>185.32</v>
      </c>
      <c r="O323" s="26" t="s">
        <v>3</v>
      </c>
      <c r="P323" s="54"/>
    </row>
    <row r="324" spans="1:16" ht="46.8" x14ac:dyDescent="0.25">
      <c r="A324" s="148" t="s">
        <v>70</v>
      </c>
      <c r="B324" s="149"/>
      <c r="C324" s="150" t="s">
        <v>72</v>
      </c>
      <c r="D324" s="151"/>
      <c r="E324" s="148" t="s">
        <v>845</v>
      </c>
      <c r="F324" s="149"/>
      <c r="G324" s="27" t="s">
        <v>682</v>
      </c>
      <c r="H324" s="148"/>
      <c r="I324" s="149"/>
      <c r="J324" s="27" t="s">
        <v>890</v>
      </c>
      <c r="K324" s="27">
        <v>8312</v>
      </c>
      <c r="L324" s="28">
        <v>1</v>
      </c>
      <c r="M324" s="29">
        <v>185.32</v>
      </c>
      <c r="N324" s="57">
        <f t="shared" si="6"/>
        <v>185.32</v>
      </c>
      <c r="O324" s="26" t="s">
        <v>3</v>
      </c>
      <c r="P324" s="54"/>
    </row>
    <row r="325" spans="1:16" ht="46.8" x14ac:dyDescent="0.25">
      <c r="A325" s="148" t="s">
        <v>70</v>
      </c>
      <c r="B325" s="149"/>
      <c r="C325" s="150" t="s">
        <v>72</v>
      </c>
      <c r="D325" s="151"/>
      <c r="E325" s="148" t="s">
        <v>845</v>
      </c>
      <c r="F325" s="149"/>
      <c r="G325" s="27" t="s">
        <v>682</v>
      </c>
      <c r="H325" s="148"/>
      <c r="I325" s="149"/>
      <c r="J325" s="27" t="s">
        <v>891</v>
      </c>
      <c r="K325" s="27">
        <v>8328</v>
      </c>
      <c r="L325" s="28">
        <v>1</v>
      </c>
      <c r="M325" s="29">
        <v>185.32</v>
      </c>
      <c r="N325" s="57">
        <f t="shared" si="6"/>
        <v>185.32</v>
      </c>
      <c r="O325" s="26" t="s">
        <v>3</v>
      </c>
      <c r="P325" s="54"/>
    </row>
    <row r="326" spans="1:16" ht="46.8" x14ac:dyDescent="0.25">
      <c r="A326" s="148" t="s">
        <v>70</v>
      </c>
      <c r="B326" s="149"/>
      <c r="C326" s="150" t="s">
        <v>72</v>
      </c>
      <c r="D326" s="151"/>
      <c r="E326" s="148" t="s">
        <v>845</v>
      </c>
      <c r="F326" s="149"/>
      <c r="G326" s="97" t="s">
        <v>682</v>
      </c>
      <c r="H326" s="148"/>
      <c r="I326" s="149"/>
      <c r="J326" s="27" t="s">
        <v>897</v>
      </c>
      <c r="K326" s="27">
        <v>8314</v>
      </c>
      <c r="L326" s="28">
        <v>1</v>
      </c>
      <c r="M326" s="29">
        <v>185.32</v>
      </c>
      <c r="N326" s="57">
        <f t="shared" si="6"/>
        <v>185.32</v>
      </c>
      <c r="O326" s="26" t="s">
        <v>3</v>
      </c>
      <c r="P326" s="54"/>
    </row>
    <row r="327" spans="1:16" ht="46.8" x14ac:dyDescent="0.25">
      <c r="A327" s="148" t="s">
        <v>70</v>
      </c>
      <c r="B327" s="149"/>
      <c r="C327" s="150" t="s">
        <v>72</v>
      </c>
      <c r="D327" s="151"/>
      <c r="E327" s="148" t="s">
        <v>845</v>
      </c>
      <c r="F327" s="149"/>
      <c r="G327" s="97" t="s">
        <v>682</v>
      </c>
      <c r="H327" s="148"/>
      <c r="I327" s="149"/>
      <c r="J327" s="27" t="s">
        <v>898</v>
      </c>
      <c r="K327" s="27">
        <v>8502</v>
      </c>
      <c r="L327" s="28">
        <v>1</v>
      </c>
      <c r="M327" s="29">
        <v>769.1</v>
      </c>
      <c r="N327" s="57">
        <f t="shared" si="6"/>
        <v>769.1</v>
      </c>
      <c r="O327" s="26" t="s">
        <v>3</v>
      </c>
      <c r="P327" s="54"/>
    </row>
    <row r="328" spans="1:16" ht="46.8" x14ac:dyDescent="0.25">
      <c r="A328" s="148" t="s">
        <v>70</v>
      </c>
      <c r="B328" s="149"/>
      <c r="C328" s="150" t="s">
        <v>72</v>
      </c>
      <c r="D328" s="151"/>
      <c r="E328" s="148" t="s">
        <v>845</v>
      </c>
      <c r="F328" s="149"/>
      <c r="G328" s="27" t="s">
        <v>892</v>
      </c>
      <c r="H328" s="148"/>
      <c r="I328" s="149"/>
      <c r="J328" s="27" t="s">
        <v>899</v>
      </c>
      <c r="K328" s="27" t="s">
        <v>895</v>
      </c>
      <c r="L328" s="28">
        <v>1</v>
      </c>
      <c r="M328" s="29">
        <v>2075</v>
      </c>
      <c r="N328" s="57">
        <f t="shared" si="6"/>
        <v>2075</v>
      </c>
      <c r="O328" s="26" t="s">
        <v>3</v>
      </c>
      <c r="P328" s="54"/>
    </row>
    <row r="329" spans="1:16" ht="46.8" x14ac:dyDescent="0.25">
      <c r="A329" s="148" t="s">
        <v>70</v>
      </c>
      <c r="B329" s="149"/>
      <c r="C329" s="150" t="s">
        <v>72</v>
      </c>
      <c r="D329" s="151"/>
      <c r="E329" s="148" t="s">
        <v>845</v>
      </c>
      <c r="F329" s="149"/>
      <c r="G329" s="27" t="s">
        <v>893</v>
      </c>
      <c r="H329" s="148"/>
      <c r="I329" s="149"/>
      <c r="J329" s="27" t="s">
        <v>900</v>
      </c>
      <c r="K329" s="27">
        <v>205510</v>
      </c>
      <c r="L329" s="28">
        <v>1</v>
      </c>
      <c r="M329" s="29">
        <v>614.99</v>
      </c>
      <c r="N329" s="57">
        <f t="shared" si="6"/>
        <v>614.99</v>
      </c>
      <c r="O329" s="26" t="s">
        <v>3</v>
      </c>
      <c r="P329" s="54"/>
    </row>
    <row r="330" spans="1:16" ht="46.8" x14ac:dyDescent="0.25">
      <c r="A330" s="148" t="s">
        <v>70</v>
      </c>
      <c r="B330" s="149"/>
      <c r="C330" s="150" t="s">
        <v>72</v>
      </c>
      <c r="D330" s="151"/>
      <c r="E330" s="148" t="s">
        <v>845</v>
      </c>
      <c r="F330" s="149"/>
      <c r="G330" s="27" t="s">
        <v>894</v>
      </c>
      <c r="H330" s="148"/>
      <c r="I330" s="149"/>
      <c r="J330" s="27" t="s">
        <v>901</v>
      </c>
      <c r="K330" s="27" t="s">
        <v>896</v>
      </c>
      <c r="L330" s="28">
        <v>15</v>
      </c>
      <c r="M330" s="29">
        <v>27.5</v>
      </c>
      <c r="N330" s="57">
        <f t="shared" si="6"/>
        <v>412.5</v>
      </c>
      <c r="O330" s="26" t="s">
        <v>3</v>
      </c>
      <c r="P330" s="54"/>
    </row>
    <row r="331" spans="1:16" ht="46.8" x14ac:dyDescent="0.25">
      <c r="A331" s="148" t="s">
        <v>59</v>
      </c>
      <c r="B331" s="149"/>
      <c r="C331" s="150" t="s">
        <v>72</v>
      </c>
      <c r="D331" s="151"/>
      <c r="E331" s="148" t="s">
        <v>419</v>
      </c>
      <c r="F331" s="149"/>
      <c r="G331" s="27" t="s">
        <v>382</v>
      </c>
      <c r="H331" s="148"/>
      <c r="I331" s="149"/>
      <c r="J331" s="27" t="s">
        <v>907</v>
      </c>
      <c r="K331" s="27" t="s">
        <v>902</v>
      </c>
      <c r="L331" s="28">
        <v>1</v>
      </c>
      <c r="M331" s="29">
        <v>1410</v>
      </c>
      <c r="N331" s="57">
        <f t="shared" si="6"/>
        <v>1410</v>
      </c>
      <c r="O331" s="26" t="s">
        <v>3</v>
      </c>
      <c r="P331" s="54"/>
    </row>
    <row r="332" spans="1:16" ht="46.8" x14ac:dyDescent="0.25">
      <c r="A332" s="148" t="s">
        <v>59</v>
      </c>
      <c r="B332" s="149"/>
      <c r="C332" s="150" t="s">
        <v>72</v>
      </c>
      <c r="D332" s="151"/>
      <c r="E332" s="148" t="s">
        <v>419</v>
      </c>
      <c r="F332" s="149"/>
      <c r="G332" s="97" t="s">
        <v>382</v>
      </c>
      <c r="H332" s="148"/>
      <c r="I332" s="149"/>
      <c r="J332" s="27" t="s">
        <v>908</v>
      </c>
      <c r="K332" s="27" t="s">
        <v>903</v>
      </c>
      <c r="L332" s="28">
        <v>2</v>
      </c>
      <c r="M332" s="29">
        <v>1075</v>
      </c>
      <c r="N332" s="57">
        <f t="shared" si="6"/>
        <v>2150</v>
      </c>
      <c r="O332" s="26" t="s">
        <v>3</v>
      </c>
      <c r="P332" s="54"/>
    </row>
    <row r="333" spans="1:16" ht="46.8" x14ac:dyDescent="0.25">
      <c r="A333" s="148" t="s">
        <v>59</v>
      </c>
      <c r="B333" s="149"/>
      <c r="C333" s="150" t="s">
        <v>72</v>
      </c>
      <c r="D333" s="151"/>
      <c r="E333" s="148" t="s">
        <v>419</v>
      </c>
      <c r="F333" s="149"/>
      <c r="G333" s="97" t="s">
        <v>382</v>
      </c>
      <c r="H333" s="148"/>
      <c r="I333" s="149"/>
      <c r="J333" s="27" t="s">
        <v>909</v>
      </c>
      <c r="K333" s="27" t="s">
        <v>904</v>
      </c>
      <c r="L333" s="28">
        <v>1</v>
      </c>
      <c r="M333" s="29">
        <v>1850</v>
      </c>
      <c r="N333" s="57">
        <f t="shared" si="6"/>
        <v>1850</v>
      </c>
      <c r="O333" s="26" t="s">
        <v>3</v>
      </c>
      <c r="P333" s="54"/>
    </row>
    <row r="334" spans="1:16" ht="46.8" x14ac:dyDescent="0.25">
      <c r="A334" s="148" t="s">
        <v>59</v>
      </c>
      <c r="B334" s="149"/>
      <c r="C334" s="150" t="s">
        <v>72</v>
      </c>
      <c r="D334" s="151"/>
      <c r="E334" s="148" t="s">
        <v>419</v>
      </c>
      <c r="F334" s="149"/>
      <c r="G334" s="97" t="s">
        <v>382</v>
      </c>
      <c r="H334" s="148"/>
      <c r="I334" s="149"/>
      <c r="J334" s="97" t="s">
        <v>910</v>
      </c>
      <c r="K334" s="97" t="s">
        <v>905</v>
      </c>
      <c r="L334" s="28">
        <v>1</v>
      </c>
      <c r="M334" s="29">
        <v>1975</v>
      </c>
      <c r="N334" s="57">
        <f t="shared" si="6"/>
        <v>1975</v>
      </c>
      <c r="O334" s="97" t="s">
        <v>3</v>
      </c>
    </row>
    <row r="335" spans="1:16" ht="46.8" x14ac:dyDescent="0.25">
      <c r="A335" s="148" t="s">
        <v>59</v>
      </c>
      <c r="B335" s="149"/>
      <c r="C335" s="150" t="s">
        <v>72</v>
      </c>
      <c r="D335" s="151"/>
      <c r="E335" s="148" t="s">
        <v>419</v>
      </c>
      <c r="F335" s="149"/>
      <c r="G335" s="97" t="s">
        <v>382</v>
      </c>
      <c r="H335" s="148"/>
      <c r="I335" s="149"/>
      <c r="J335" s="97" t="s">
        <v>911</v>
      </c>
      <c r="K335" s="97" t="s">
        <v>906</v>
      </c>
      <c r="L335" s="28">
        <v>1</v>
      </c>
      <c r="M335" s="29">
        <v>1975</v>
      </c>
      <c r="N335" s="57">
        <f t="shared" si="6"/>
        <v>1975</v>
      </c>
      <c r="O335" s="97" t="s">
        <v>3</v>
      </c>
    </row>
    <row r="336" spans="1:16" ht="46.8" x14ac:dyDescent="0.25">
      <c r="A336" s="148" t="s">
        <v>59</v>
      </c>
      <c r="B336" s="149"/>
      <c r="C336" s="150" t="s">
        <v>72</v>
      </c>
      <c r="D336" s="151"/>
      <c r="E336" s="148" t="s">
        <v>912</v>
      </c>
      <c r="F336" s="149"/>
      <c r="G336" s="97"/>
      <c r="H336" s="148"/>
      <c r="I336" s="149"/>
      <c r="J336" s="97" t="s">
        <v>937</v>
      </c>
      <c r="K336" s="97" t="s">
        <v>913</v>
      </c>
      <c r="L336" s="28">
        <v>1</v>
      </c>
      <c r="M336" s="29">
        <v>18956</v>
      </c>
      <c r="N336" s="57">
        <f t="shared" si="6"/>
        <v>18956</v>
      </c>
      <c r="O336" s="97" t="s">
        <v>3</v>
      </c>
    </row>
    <row r="337" spans="1:15" ht="46.8" x14ac:dyDescent="0.25">
      <c r="A337" s="148" t="s">
        <v>59</v>
      </c>
      <c r="B337" s="149"/>
      <c r="C337" s="150" t="s">
        <v>72</v>
      </c>
      <c r="D337" s="151"/>
      <c r="E337" s="148" t="s">
        <v>912</v>
      </c>
      <c r="F337" s="149"/>
      <c r="G337" s="97"/>
      <c r="H337" s="148"/>
      <c r="I337" s="149"/>
      <c r="J337" s="97" t="s">
        <v>938</v>
      </c>
      <c r="K337" s="97" t="s">
        <v>914</v>
      </c>
      <c r="L337" s="28">
        <v>1</v>
      </c>
      <c r="M337" s="29">
        <v>1866</v>
      </c>
      <c r="N337" s="57">
        <f t="shared" si="6"/>
        <v>1866</v>
      </c>
      <c r="O337" s="97" t="s">
        <v>3</v>
      </c>
    </row>
    <row r="338" spans="1:15" ht="15.6" x14ac:dyDescent="0.25">
      <c r="A338" s="148" t="s">
        <v>59</v>
      </c>
      <c r="B338" s="149"/>
      <c r="C338" s="150" t="s">
        <v>72</v>
      </c>
      <c r="D338" s="151"/>
      <c r="E338" s="148" t="s">
        <v>912</v>
      </c>
      <c r="F338" s="149"/>
      <c r="G338" s="97"/>
      <c r="H338" s="148"/>
      <c r="I338" s="149"/>
      <c r="J338" s="97" t="s">
        <v>939</v>
      </c>
      <c r="K338" s="97" t="s">
        <v>915</v>
      </c>
      <c r="L338" s="28">
        <v>1</v>
      </c>
      <c r="M338" s="29">
        <v>4922</v>
      </c>
      <c r="N338" s="57">
        <f t="shared" si="6"/>
        <v>4922</v>
      </c>
      <c r="O338" s="97"/>
    </row>
    <row r="339" spans="1:15" ht="46.8" x14ac:dyDescent="0.25">
      <c r="A339" s="148" t="s">
        <v>59</v>
      </c>
      <c r="B339" s="149"/>
      <c r="C339" s="150" t="s">
        <v>72</v>
      </c>
      <c r="D339" s="151"/>
      <c r="E339" s="148" t="s">
        <v>912</v>
      </c>
      <c r="F339" s="149"/>
      <c r="G339" s="97"/>
      <c r="H339" s="148"/>
      <c r="I339" s="149"/>
      <c r="J339" s="97" t="s">
        <v>940</v>
      </c>
      <c r="K339" s="97" t="s">
        <v>916</v>
      </c>
      <c r="L339" s="28">
        <v>1</v>
      </c>
      <c r="M339" s="29">
        <v>5822</v>
      </c>
      <c r="N339" s="57">
        <f t="shared" si="6"/>
        <v>5822</v>
      </c>
      <c r="O339" s="97" t="s">
        <v>3</v>
      </c>
    </row>
    <row r="340" spans="1:15" ht="46.8" x14ac:dyDescent="0.25">
      <c r="A340" s="148" t="s">
        <v>59</v>
      </c>
      <c r="B340" s="149"/>
      <c r="C340" s="150" t="s">
        <v>72</v>
      </c>
      <c r="D340" s="151"/>
      <c r="E340" s="148" t="s">
        <v>912</v>
      </c>
      <c r="F340" s="149"/>
      <c r="G340" s="97"/>
      <c r="H340" s="148"/>
      <c r="I340" s="149"/>
      <c r="J340" s="97" t="s">
        <v>941</v>
      </c>
      <c r="K340" s="97" t="s">
        <v>917</v>
      </c>
      <c r="L340" s="28">
        <v>1</v>
      </c>
      <c r="M340" s="29">
        <v>3388</v>
      </c>
      <c r="N340" s="57">
        <f t="shared" si="6"/>
        <v>3388</v>
      </c>
      <c r="O340" s="97" t="s">
        <v>3</v>
      </c>
    </row>
    <row r="341" spans="1:15" ht="46.8" x14ac:dyDescent="0.25">
      <c r="A341" s="148" t="s">
        <v>59</v>
      </c>
      <c r="B341" s="149"/>
      <c r="C341" s="150" t="s">
        <v>72</v>
      </c>
      <c r="D341" s="151"/>
      <c r="E341" s="148" t="s">
        <v>912</v>
      </c>
      <c r="F341" s="149"/>
      <c r="G341" s="97"/>
      <c r="H341" s="148"/>
      <c r="I341" s="149"/>
      <c r="J341" s="97" t="s">
        <v>942</v>
      </c>
      <c r="K341" s="97" t="s">
        <v>918</v>
      </c>
      <c r="L341" s="28">
        <v>1</v>
      </c>
      <c r="M341" s="29">
        <v>1767</v>
      </c>
      <c r="N341" s="57">
        <f t="shared" si="6"/>
        <v>1767</v>
      </c>
      <c r="O341" s="97" t="s">
        <v>3</v>
      </c>
    </row>
    <row r="342" spans="1:15" ht="46.8" x14ac:dyDescent="0.25">
      <c r="A342" s="148" t="s">
        <v>59</v>
      </c>
      <c r="B342" s="149"/>
      <c r="C342" s="150" t="s">
        <v>72</v>
      </c>
      <c r="D342" s="151"/>
      <c r="E342" s="148" t="s">
        <v>912</v>
      </c>
      <c r="F342" s="149"/>
      <c r="G342" s="97"/>
      <c r="H342" s="148"/>
      <c r="I342" s="149"/>
      <c r="J342" s="97" t="s">
        <v>943</v>
      </c>
      <c r="K342" s="97" t="s">
        <v>919</v>
      </c>
      <c r="L342" s="28">
        <v>1</v>
      </c>
      <c r="M342" s="29">
        <v>1117</v>
      </c>
      <c r="N342" s="57">
        <f t="shared" si="6"/>
        <v>1117</v>
      </c>
      <c r="O342" s="97" t="s">
        <v>3</v>
      </c>
    </row>
    <row r="343" spans="1:15" ht="46.8" x14ac:dyDescent="0.25">
      <c r="A343" s="148" t="s">
        <v>59</v>
      </c>
      <c r="B343" s="149"/>
      <c r="C343" s="150" t="s">
        <v>72</v>
      </c>
      <c r="D343" s="151"/>
      <c r="E343" s="148" t="s">
        <v>912</v>
      </c>
      <c r="F343" s="149"/>
      <c r="G343" s="97"/>
      <c r="H343" s="148"/>
      <c r="I343" s="149"/>
      <c r="J343" s="97" t="s">
        <v>944</v>
      </c>
      <c r="K343" s="97" t="s">
        <v>920</v>
      </c>
      <c r="L343" s="28">
        <v>1</v>
      </c>
      <c r="M343" s="29">
        <v>4447</v>
      </c>
      <c r="N343" s="57">
        <f t="shared" si="6"/>
        <v>4447</v>
      </c>
      <c r="O343" s="97" t="s">
        <v>3</v>
      </c>
    </row>
    <row r="344" spans="1:15" ht="46.8" x14ac:dyDescent="0.25">
      <c r="A344" s="148" t="s">
        <v>59</v>
      </c>
      <c r="B344" s="149"/>
      <c r="C344" s="150" t="s">
        <v>72</v>
      </c>
      <c r="D344" s="151"/>
      <c r="E344" s="148" t="s">
        <v>912</v>
      </c>
      <c r="F344" s="149"/>
      <c r="G344" s="97"/>
      <c r="H344" s="148"/>
      <c r="I344" s="149"/>
      <c r="J344" s="97" t="s">
        <v>945</v>
      </c>
      <c r="K344" s="97" t="s">
        <v>921</v>
      </c>
      <c r="L344" s="28">
        <v>1</v>
      </c>
      <c r="M344" s="29">
        <v>1986</v>
      </c>
      <c r="N344" s="57">
        <f t="shared" si="6"/>
        <v>1986</v>
      </c>
      <c r="O344" s="97" t="s">
        <v>3</v>
      </c>
    </row>
    <row r="345" spans="1:15" ht="46.8" x14ac:dyDescent="0.25">
      <c r="A345" s="148" t="s">
        <v>59</v>
      </c>
      <c r="B345" s="149"/>
      <c r="C345" s="150" t="s">
        <v>72</v>
      </c>
      <c r="D345" s="151"/>
      <c r="E345" s="148" t="s">
        <v>912</v>
      </c>
      <c r="F345" s="149"/>
      <c r="G345" s="97"/>
      <c r="H345" s="148"/>
      <c r="I345" s="149"/>
      <c r="J345" s="97" t="s">
        <v>946</v>
      </c>
      <c r="K345" s="97" t="s">
        <v>922</v>
      </c>
      <c r="L345" s="28">
        <v>1</v>
      </c>
      <c r="M345" s="29">
        <v>727</v>
      </c>
      <c r="N345" s="57">
        <f t="shared" si="6"/>
        <v>727</v>
      </c>
      <c r="O345" s="97" t="s">
        <v>3</v>
      </c>
    </row>
    <row r="346" spans="1:15" ht="46.8" x14ac:dyDescent="0.25">
      <c r="A346" s="148" t="s">
        <v>59</v>
      </c>
      <c r="B346" s="149"/>
      <c r="C346" s="150" t="s">
        <v>72</v>
      </c>
      <c r="D346" s="151"/>
      <c r="E346" s="148" t="s">
        <v>912</v>
      </c>
      <c r="F346" s="149"/>
      <c r="G346" s="97"/>
      <c r="H346" s="148"/>
      <c r="I346" s="149"/>
      <c r="J346" s="97" t="s">
        <v>947</v>
      </c>
      <c r="K346" s="97" t="s">
        <v>923</v>
      </c>
      <c r="L346" s="28">
        <v>1</v>
      </c>
      <c r="M346" s="29">
        <v>839</v>
      </c>
      <c r="N346" s="57">
        <f t="shared" si="6"/>
        <v>839</v>
      </c>
      <c r="O346" s="97" t="s">
        <v>3</v>
      </c>
    </row>
    <row r="347" spans="1:15" ht="46.8" x14ac:dyDescent="0.25">
      <c r="A347" s="148" t="s">
        <v>59</v>
      </c>
      <c r="B347" s="149"/>
      <c r="C347" s="150" t="s">
        <v>72</v>
      </c>
      <c r="D347" s="151"/>
      <c r="E347" s="148" t="s">
        <v>912</v>
      </c>
      <c r="F347" s="149"/>
      <c r="G347" s="97"/>
      <c r="H347" s="148"/>
      <c r="I347" s="149"/>
      <c r="J347" s="97" t="s">
        <v>948</v>
      </c>
      <c r="K347" s="97" t="s">
        <v>924</v>
      </c>
      <c r="L347" s="28">
        <v>1</v>
      </c>
      <c r="M347" s="29">
        <v>1163</v>
      </c>
      <c r="N347" s="57">
        <f t="shared" si="6"/>
        <v>1163</v>
      </c>
      <c r="O347" s="97" t="s">
        <v>3</v>
      </c>
    </row>
    <row r="348" spans="1:15" ht="46.8" x14ac:dyDescent="0.25">
      <c r="A348" s="148" t="s">
        <v>59</v>
      </c>
      <c r="B348" s="149"/>
      <c r="C348" s="150" t="s">
        <v>72</v>
      </c>
      <c r="D348" s="151"/>
      <c r="E348" s="148" t="s">
        <v>912</v>
      </c>
      <c r="F348" s="149"/>
      <c r="G348" s="97"/>
      <c r="H348" s="148"/>
      <c r="I348" s="149"/>
      <c r="J348" s="97" t="s">
        <v>949</v>
      </c>
      <c r="K348" s="97" t="s">
        <v>925</v>
      </c>
      <c r="L348" s="28">
        <v>1</v>
      </c>
      <c r="M348" s="29">
        <v>463</v>
      </c>
      <c r="N348" s="57">
        <f t="shared" si="6"/>
        <v>463</v>
      </c>
      <c r="O348" s="97" t="s">
        <v>3</v>
      </c>
    </row>
    <row r="349" spans="1:15" ht="46.8" x14ac:dyDescent="0.25">
      <c r="A349" s="148" t="s">
        <v>64</v>
      </c>
      <c r="B349" s="149"/>
      <c r="C349" s="150" t="s">
        <v>72</v>
      </c>
      <c r="D349" s="151"/>
      <c r="E349" s="148" t="s">
        <v>912</v>
      </c>
      <c r="F349" s="149"/>
      <c r="G349" s="97" t="s">
        <v>692</v>
      </c>
      <c r="H349" s="148"/>
      <c r="I349" s="149"/>
      <c r="J349" s="97" t="s">
        <v>950</v>
      </c>
      <c r="K349" s="97" t="s">
        <v>926</v>
      </c>
      <c r="L349" s="28">
        <v>1</v>
      </c>
      <c r="M349" s="29">
        <v>88</v>
      </c>
      <c r="N349" s="57">
        <f t="shared" si="6"/>
        <v>88</v>
      </c>
      <c r="O349" s="97" t="s">
        <v>3</v>
      </c>
    </row>
    <row r="350" spans="1:15" ht="46.8" x14ac:dyDescent="0.25">
      <c r="A350" s="148" t="s">
        <v>64</v>
      </c>
      <c r="B350" s="149"/>
      <c r="C350" s="150" t="s">
        <v>72</v>
      </c>
      <c r="D350" s="151"/>
      <c r="E350" s="148" t="s">
        <v>912</v>
      </c>
      <c r="F350" s="149"/>
      <c r="G350" s="97" t="s">
        <v>692</v>
      </c>
      <c r="H350" s="148"/>
      <c r="I350" s="149"/>
      <c r="J350" s="97" t="s">
        <v>951</v>
      </c>
      <c r="K350" s="97" t="s">
        <v>927</v>
      </c>
      <c r="L350" s="28">
        <v>15</v>
      </c>
      <c r="M350" s="29">
        <v>45</v>
      </c>
      <c r="N350" s="57">
        <f t="shared" si="6"/>
        <v>675</v>
      </c>
      <c r="O350" s="97" t="s">
        <v>3</v>
      </c>
    </row>
    <row r="351" spans="1:15" ht="46.8" x14ac:dyDescent="0.25">
      <c r="A351" s="148" t="s">
        <v>64</v>
      </c>
      <c r="B351" s="149"/>
      <c r="C351" s="150" t="s">
        <v>72</v>
      </c>
      <c r="D351" s="151"/>
      <c r="E351" s="148" t="s">
        <v>912</v>
      </c>
      <c r="F351" s="149"/>
      <c r="G351" s="97" t="s">
        <v>692</v>
      </c>
      <c r="H351" s="148"/>
      <c r="I351" s="149"/>
      <c r="J351" s="97" t="s">
        <v>952</v>
      </c>
      <c r="K351" s="97" t="s">
        <v>928</v>
      </c>
      <c r="L351" s="28">
        <v>3</v>
      </c>
      <c r="M351" s="29">
        <v>16</v>
      </c>
      <c r="N351" s="57">
        <f t="shared" si="6"/>
        <v>48</v>
      </c>
      <c r="O351" s="97" t="s">
        <v>3</v>
      </c>
    </row>
    <row r="352" spans="1:15" ht="46.8" x14ac:dyDescent="0.25">
      <c r="A352" s="148" t="s">
        <v>64</v>
      </c>
      <c r="B352" s="149"/>
      <c r="C352" s="150" t="s">
        <v>72</v>
      </c>
      <c r="D352" s="151"/>
      <c r="E352" s="148" t="s">
        <v>912</v>
      </c>
      <c r="F352" s="149"/>
      <c r="G352" s="97" t="s">
        <v>692</v>
      </c>
      <c r="H352" s="148"/>
      <c r="I352" s="149"/>
      <c r="J352" s="97" t="s">
        <v>953</v>
      </c>
      <c r="K352" s="97" t="s">
        <v>929</v>
      </c>
      <c r="L352" s="28">
        <v>2</v>
      </c>
      <c r="M352" s="29">
        <v>9</v>
      </c>
      <c r="N352" s="57">
        <f t="shared" si="6"/>
        <v>18</v>
      </c>
      <c r="O352" s="97" t="s">
        <v>3</v>
      </c>
    </row>
    <row r="353" spans="1:15" ht="46.8" x14ac:dyDescent="0.25">
      <c r="A353" s="148" t="s">
        <v>64</v>
      </c>
      <c r="B353" s="149"/>
      <c r="C353" s="150" t="s">
        <v>72</v>
      </c>
      <c r="D353" s="151"/>
      <c r="E353" s="148" t="s">
        <v>912</v>
      </c>
      <c r="F353" s="149"/>
      <c r="G353" s="97" t="s">
        <v>692</v>
      </c>
      <c r="H353" s="148"/>
      <c r="I353" s="149"/>
      <c r="J353" s="97" t="s">
        <v>954</v>
      </c>
      <c r="K353" s="97" t="s">
        <v>930</v>
      </c>
      <c r="L353" s="28">
        <v>3</v>
      </c>
      <c r="M353" s="29">
        <v>11</v>
      </c>
      <c r="N353" s="57">
        <f t="shared" si="6"/>
        <v>33</v>
      </c>
      <c r="O353" s="97" t="s">
        <v>3</v>
      </c>
    </row>
    <row r="354" spans="1:15" ht="46.8" x14ac:dyDescent="0.25">
      <c r="A354" s="148" t="s">
        <v>64</v>
      </c>
      <c r="B354" s="149"/>
      <c r="C354" s="150" t="s">
        <v>72</v>
      </c>
      <c r="D354" s="151"/>
      <c r="E354" s="148" t="s">
        <v>912</v>
      </c>
      <c r="F354" s="149"/>
      <c r="G354" s="97" t="s">
        <v>692</v>
      </c>
      <c r="H354" s="148"/>
      <c r="I354" s="149"/>
      <c r="J354" s="97" t="s">
        <v>955</v>
      </c>
      <c r="K354" s="97" t="s">
        <v>931</v>
      </c>
      <c r="L354" s="28">
        <v>1</v>
      </c>
      <c r="M354" s="29">
        <v>66</v>
      </c>
      <c r="N354" s="57">
        <f t="shared" si="6"/>
        <v>66</v>
      </c>
      <c r="O354" s="97" t="s">
        <v>3</v>
      </c>
    </row>
    <row r="355" spans="1:15" ht="46.8" x14ac:dyDescent="0.25">
      <c r="A355" s="148" t="s">
        <v>64</v>
      </c>
      <c r="B355" s="149"/>
      <c r="C355" s="150" t="s">
        <v>72</v>
      </c>
      <c r="D355" s="151"/>
      <c r="E355" s="148" t="s">
        <v>912</v>
      </c>
      <c r="F355" s="149"/>
      <c r="G355" s="97" t="s">
        <v>692</v>
      </c>
      <c r="H355" s="148"/>
      <c r="I355" s="149"/>
      <c r="J355" s="97" t="s">
        <v>956</v>
      </c>
      <c r="K355" s="97" t="s">
        <v>932</v>
      </c>
      <c r="L355" s="28">
        <v>1</v>
      </c>
      <c r="M355" s="29">
        <v>304</v>
      </c>
      <c r="N355" s="57">
        <f t="shared" si="6"/>
        <v>304</v>
      </c>
      <c r="O355" s="97" t="s">
        <v>3</v>
      </c>
    </row>
    <row r="356" spans="1:15" ht="46.8" x14ac:dyDescent="0.25">
      <c r="A356" s="148" t="s">
        <v>64</v>
      </c>
      <c r="B356" s="149"/>
      <c r="C356" s="150" t="s">
        <v>72</v>
      </c>
      <c r="D356" s="151"/>
      <c r="E356" s="148" t="s">
        <v>912</v>
      </c>
      <c r="F356" s="149"/>
      <c r="G356" s="97" t="s">
        <v>692</v>
      </c>
      <c r="H356" s="148"/>
      <c r="I356" s="149"/>
      <c r="J356" s="97" t="s">
        <v>957</v>
      </c>
      <c r="K356" s="97" t="s">
        <v>933</v>
      </c>
      <c r="L356" s="28">
        <v>1</v>
      </c>
      <c r="M356" s="29">
        <v>23</v>
      </c>
      <c r="N356" s="57">
        <f t="shared" si="6"/>
        <v>23</v>
      </c>
      <c r="O356" s="97" t="s">
        <v>3</v>
      </c>
    </row>
    <row r="357" spans="1:15" ht="46.8" x14ac:dyDescent="0.25">
      <c r="A357" s="148" t="s">
        <v>64</v>
      </c>
      <c r="B357" s="149"/>
      <c r="C357" s="150" t="s">
        <v>72</v>
      </c>
      <c r="D357" s="151"/>
      <c r="E357" s="148" t="s">
        <v>912</v>
      </c>
      <c r="F357" s="149"/>
      <c r="G357" s="97" t="s">
        <v>692</v>
      </c>
      <c r="H357" s="148"/>
      <c r="I357" s="149"/>
      <c r="J357" s="97" t="s">
        <v>958</v>
      </c>
      <c r="K357" s="97" t="s">
        <v>934</v>
      </c>
      <c r="L357" s="28">
        <v>4</v>
      </c>
      <c r="M357" s="29">
        <v>91</v>
      </c>
      <c r="N357" s="57">
        <f t="shared" si="6"/>
        <v>364</v>
      </c>
      <c r="O357" s="97" t="s">
        <v>3</v>
      </c>
    </row>
    <row r="358" spans="1:15" ht="46.8" x14ac:dyDescent="0.25">
      <c r="A358" s="148" t="s">
        <v>64</v>
      </c>
      <c r="B358" s="149"/>
      <c r="C358" s="150" t="s">
        <v>72</v>
      </c>
      <c r="D358" s="151"/>
      <c r="E358" s="148" t="s">
        <v>912</v>
      </c>
      <c r="F358" s="149"/>
      <c r="G358" s="97" t="s">
        <v>692</v>
      </c>
      <c r="H358" s="148"/>
      <c r="I358" s="149"/>
      <c r="J358" s="97" t="s">
        <v>959</v>
      </c>
      <c r="K358" s="97" t="s">
        <v>927</v>
      </c>
      <c r="L358" s="28">
        <v>16</v>
      </c>
      <c r="M358" s="29">
        <v>47</v>
      </c>
      <c r="N358" s="57">
        <f t="shared" si="6"/>
        <v>752</v>
      </c>
      <c r="O358" s="97" t="s">
        <v>3</v>
      </c>
    </row>
    <row r="359" spans="1:15" ht="46.8" x14ac:dyDescent="0.25">
      <c r="A359" s="148" t="s">
        <v>64</v>
      </c>
      <c r="B359" s="149"/>
      <c r="C359" s="150" t="s">
        <v>72</v>
      </c>
      <c r="D359" s="151"/>
      <c r="E359" s="148" t="s">
        <v>912</v>
      </c>
      <c r="F359" s="149"/>
      <c r="G359" s="97" t="s">
        <v>692</v>
      </c>
      <c r="H359" s="148"/>
      <c r="I359" s="149"/>
      <c r="J359" s="97" t="s">
        <v>960</v>
      </c>
      <c r="K359" s="97" t="s">
        <v>935</v>
      </c>
      <c r="L359" s="28">
        <v>12</v>
      </c>
      <c r="M359" s="29">
        <v>114</v>
      </c>
      <c r="N359" s="57">
        <f t="shared" si="6"/>
        <v>1368</v>
      </c>
      <c r="O359" s="97" t="s">
        <v>3</v>
      </c>
    </row>
    <row r="360" spans="1:15" ht="46.8" x14ac:dyDescent="0.25">
      <c r="A360" s="148" t="s">
        <v>64</v>
      </c>
      <c r="B360" s="149"/>
      <c r="C360" s="150" t="s">
        <v>72</v>
      </c>
      <c r="D360" s="151"/>
      <c r="E360" s="148" t="s">
        <v>912</v>
      </c>
      <c r="F360" s="149"/>
      <c r="G360" s="97" t="s">
        <v>692</v>
      </c>
      <c r="H360" s="148"/>
      <c r="I360" s="149"/>
      <c r="J360" s="97" t="s">
        <v>961</v>
      </c>
      <c r="K360" s="97" t="s">
        <v>936</v>
      </c>
      <c r="L360" s="28">
        <v>1</v>
      </c>
      <c r="M360" s="29">
        <v>981</v>
      </c>
      <c r="N360" s="57">
        <f t="shared" si="6"/>
        <v>981</v>
      </c>
      <c r="O360" s="97" t="s">
        <v>3</v>
      </c>
    </row>
    <row r="361" spans="1:15" ht="46.8" x14ac:dyDescent="0.25">
      <c r="A361" s="148" t="s">
        <v>64</v>
      </c>
      <c r="B361" s="149"/>
      <c r="C361" s="150" t="s">
        <v>72</v>
      </c>
      <c r="D361" s="151"/>
      <c r="E361" s="148" t="s">
        <v>962</v>
      </c>
      <c r="F361" s="149"/>
      <c r="G361" s="97" t="s">
        <v>963</v>
      </c>
      <c r="H361" s="148"/>
      <c r="I361" s="149"/>
      <c r="J361" s="97" t="s">
        <v>981</v>
      </c>
      <c r="K361" s="97" t="s">
        <v>1011</v>
      </c>
      <c r="L361" s="28">
        <v>3</v>
      </c>
      <c r="M361" s="29">
        <v>208.36</v>
      </c>
      <c r="N361" s="57">
        <f t="shared" si="6"/>
        <v>625.08000000000004</v>
      </c>
      <c r="O361" s="97" t="s">
        <v>3</v>
      </c>
    </row>
    <row r="362" spans="1:15" ht="46.8" x14ac:dyDescent="0.25">
      <c r="A362" s="148" t="s">
        <v>64</v>
      </c>
      <c r="B362" s="149"/>
      <c r="C362" s="150" t="s">
        <v>72</v>
      </c>
      <c r="D362" s="151"/>
      <c r="E362" s="148" t="s">
        <v>962</v>
      </c>
      <c r="F362" s="149"/>
      <c r="G362" s="97" t="s">
        <v>964</v>
      </c>
      <c r="H362" s="148"/>
      <c r="I362" s="149"/>
      <c r="J362" s="97" t="s">
        <v>982</v>
      </c>
      <c r="K362" s="97" t="s">
        <v>1012</v>
      </c>
      <c r="L362" s="28">
        <v>2</v>
      </c>
      <c r="M362" s="29">
        <v>202.71</v>
      </c>
      <c r="N362" s="57">
        <f t="shared" si="6"/>
        <v>405.42</v>
      </c>
      <c r="O362" s="97" t="s">
        <v>3</v>
      </c>
    </row>
    <row r="363" spans="1:15" ht="46.8" x14ac:dyDescent="0.25">
      <c r="A363" s="148" t="s">
        <v>64</v>
      </c>
      <c r="B363" s="149"/>
      <c r="C363" s="150" t="s">
        <v>72</v>
      </c>
      <c r="D363" s="151"/>
      <c r="E363" s="148" t="s">
        <v>962</v>
      </c>
      <c r="F363" s="149"/>
      <c r="G363" s="97" t="s">
        <v>964</v>
      </c>
      <c r="H363" s="148"/>
      <c r="I363" s="149"/>
      <c r="J363" s="97" t="s">
        <v>983</v>
      </c>
      <c r="K363" s="97" t="s">
        <v>1012</v>
      </c>
      <c r="L363" s="28">
        <v>14</v>
      </c>
      <c r="M363" s="29">
        <v>202.71</v>
      </c>
      <c r="N363" s="57">
        <f t="shared" si="6"/>
        <v>2837.94</v>
      </c>
      <c r="O363" s="97" t="s">
        <v>3</v>
      </c>
    </row>
    <row r="364" spans="1:15" ht="46.8" x14ac:dyDescent="0.25">
      <c r="A364" s="148" t="s">
        <v>64</v>
      </c>
      <c r="B364" s="149"/>
      <c r="C364" s="150" t="s">
        <v>72</v>
      </c>
      <c r="D364" s="151"/>
      <c r="E364" s="148" t="s">
        <v>962</v>
      </c>
      <c r="F364" s="149"/>
      <c r="G364" s="97" t="s">
        <v>965</v>
      </c>
      <c r="H364" s="148"/>
      <c r="I364" s="149"/>
      <c r="J364" s="97" t="s">
        <v>984</v>
      </c>
      <c r="K364" s="97" t="s">
        <v>1013</v>
      </c>
      <c r="L364" s="28">
        <v>9</v>
      </c>
      <c r="M364" s="29">
        <v>70.69</v>
      </c>
      <c r="N364" s="57">
        <f t="shared" si="6"/>
        <v>636.21</v>
      </c>
      <c r="O364" s="97" t="s">
        <v>3</v>
      </c>
    </row>
    <row r="365" spans="1:15" ht="46.8" x14ac:dyDescent="0.25">
      <c r="A365" s="148" t="s">
        <v>64</v>
      </c>
      <c r="B365" s="149"/>
      <c r="C365" s="150" t="s">
        <v>72</v>
      </c>
      <c r="D365" s="151"/>
      <c r="E365" s="148" t="s">
        <v>962</v>
      </c>
      <c r="F365" s="149"/>
      <c r="G365" s="97" t="s">
        <v>966</v>
      </c>
      <c r="H365" s="148"/>
      <c r="I365" s="149"/>
      <c r="J365" s="97" t="s">
        <v>985</v>
      </c>
      <c r="K365" s="97" t="s">
        <v>1014</v>
      </c>
      <c r="L365" s="28">
        <v>1</v>
      </c>
      <c r="M365" s="29">
        <v>482.17</v>
      </c>
      <c r="N365" s="57">
        <f t="shared" si="6"/>
        <v>482.17</v>
      </c>
      <c r="O365" s="97" t="s">
        <v>3</v>
      </c>
    </row>
    <row r="366" spans="1:15" ht="46.8" x14ac:dyDescent="0.25">
      <c r="A366" s="148" t="s">
        <v>64</v>
      </c>
      <c r="B366" s="149"/>
      <c r="C366" s="150" t="s">
        <v>72</v>
      </c>
      <c r="D366" s="151"/>
      <c r="E366" s="148" t="s">
        <v>962</v>
      </c>
      <c r="F366" s="149"/>
      <c r="G366" s="97" t="s">
        <v>967</v>
      </c>
      <c r="H366" s="148"/>
      <c r="I366" s="149"/>
      <c r="J366" s="97" t="s">
        <v>986</v>
      </c>
      <c r="K366" s="97" t="s">
        <v>1015</v>
      </c>
      <c r="L366" s="28">
        <v>2</v>
      </c>
      <c r="M366" s="29">
        <v>242.06</v>
      </c>
      <c r="N366" s="57">
        <f t="shared" si="6"/>
        <v>484.12</v>
      </c>
      <c r="O366" s="97" t="s">
        <v>3</v>
      </c>
    </row>
    <row r="367" spans="1:15" ht="46.8" x14ac:dyDescent="0.25">
      <c r="A367" s="148" t="s">
        <v>64</v>
      </c>
      <c r="B367" s="149"/>
      <c r="C367" s="150" t="s">
        <v>72</v>
      </c>
      <c r="D367" s="151"/>
      <c r="E367" s="148" t="s">
        <v>962</v>
      </c>
      <c r="F367" s="149"/>
      <c r="G367" s="97" t="s">
        <v>968</v>
      </c>
      <c r="H367" s="148"/>
      <c r="I367" s="149"/>
      <c r="J367" s="97" t="s">
        <v>987</v>
      </c>
      <c r="K367" s="97" t="s">
        <v>1016</v>
      </c>
      <c r="L367" s="28">
        <v>2</v>
      </c>
      <c r="M367" s="29">
        <v>242.76</v>
      </c>
      <c r="N367" s="57">
        <f t="shared" si="6"/>
        <v>485.52</v>
      </c>
      <c r="O367" s="97" t="s">
        <v>3</v>
      </c>
    </row>
    <row r="368" spans="1:15" ht="46.8" x14ac:dyDescent="0.25">
      <c r="A368" s="148" t="s">
        <v>64</v>
      </c>
      <c r="B368" s="149"/>
      <c r="C368" s="150" t="s">
        <v>72</v>
      </c>
      <c r="D368" s="151"/>
      <c r="E368" s="148" t="s">
        <v>962</v>
      </c>
      <c r="F368" s="149"/>
      <c r="G368" s="97" t="s">
        <v>969</v>
      </c>
      <c r="H368" s="148"/>
      <c r="I368" s="149"/>
      <c r="J368" s="97" t="s">
        <v>988</v>
      </c>
      <c r="K368" s="97" t="s">
        <v>1017</v>
      </c>
      <c r="L368" s="28">
        <v>2</v>
      </c>
      <c r="M368" s="29">
        <v>47.24</v>
      </c>
      <c r="N368" s="57">
        <f t="shared" si="6"/>
        <v>94.48</v>
      </c>
      <c r="O368" s="97" t="s">
        <v>3</v>
      </c>
    </row>
    <row r="369" spans="1:15" ht="46.8" x14ac:dyDescent="0.25">
      <c r="A369" s="148" t="s">
        <v>64</v>
      </c>
      <c r="B369" s="149"/>
      <c r="C369" s="150" t="s">
        <v>72</v>
      </c>
      <c r="D369" s="151"/>
      <c r="E369" s="148" t="s">
        <v>962</v>
      </c>
      <c r="F369" s="149"/>
      <c r="G369" s="97" t="s">
        <v>970</v>
      </c>
      <c r="H369" s="148"/>
      <c r="I369" s="149"/>
      <c r="J369" s="97" t="s">
        <v>989</v>
      </c>
      <c r="K369" s="97" t="s">
        <v>1018</v>
      </c>
      <c r="L369" s="28">
        <v>10</v>
      </c>
      <c r="M369" s="29">
        <v>302.02</v>
      </c>
      <c r="N369" s="57">
        <f t="shared" si="6"/>
        <v>3020.2</v>
      </c>
      <c r="O369" s="97" t="s">
        <v>3</v>
      </c>
    </row>
    <row r="370" spans="1:15" ht="46.8" x14ac:dyDescent="0.25">
      <c r="A370" s="148" t="s">
        <v>64</v>
      </c>
      <c r="B370" s="149"/>
      <c r="C370" s="150" t="s">
        <v>72</v>
      </c>
      <c r="D370" s="151"/>
      <c r="E370" s="148" t="s">
        <v>962</v>
      </c>
      <c r="F370" s="149"/>
      <c r="G370" s="97" t="s">
        <v>971</v>
      </c>
      <c r="H370" s="148"/>
      <c r="I370" s="149"/>
      <c r="J370" s="97" t="s">
        <v>990</v>
      </c>
      <c r="K370" s="97" t="s">
        <v>1019</v>
      </c>
      <c r="L370" s="28">
        <v>1</v>
      </c>
      <c r="M370" s="29">
        <v>284.06</v>
      </c>
      <c r="N370" s="57">
        <f t="shared" si="6"/>
        <v>284.06</v>
      </c>
      <c r="O370" s="97" t="s">
        <v>3</v>
      </c>
    </row>
    <row r="371" spans="1:15" ht="46.8" x14ac:dyDescent="0.25">
      <c r="A371" s="148" t="s">
        <v>64</v>
      </c>
      <c r="B371" s="149"/>
      <c r="C371" s="150" t="s">
        <v>72</v>
      </c>
      <c r="D371" s="151"/>
      <c r="E371" s="148" t="s">
        <v>962</v>
      </c>
      <c r="F371" s="149"/>
      <c r="G371" s="97" t="s">
        <v>972</v>
      </c>
      <c r="H371" s="148"/>
      <c r="I371" s="149"/>
      <c r="J371" s="97" t="s">
        <v>991</v>
      </c>
      <c r="K371" s="97" t="s">
        <v>1020</v>
      </c>
      <c r="L371" s="28">
        <v>1</v>
      </c>
      <c r="M371" s="29">
        <v>28.81</v>
      </c>
      <c r="N371" s="57">
        <f t="shared" si="6"/>
        <v>28.81</v>
      </c>
      <c r="O371" s="97" t="s">
        <v>3</v>
      </c>
    </row>
    <row r="372" spans="1:15" ht="46.8" x14ac:dyDescent="0.25">
      <c r="A372" s="148" t="s">
        <v>64</v>
      </c>
      <c r="B372" s="149"/>
      <c r="C372" s="150" t="s">
        <v>72</v>
      </c>
      <c r="D372" s="151"/>
      <c r="E372" s="148" t="s">
        <v>962</v>
      </c>
      <c r="F372" s="149"/>
      <c r="G372" s="97" t="s">
        <v>973</v>
      </c>
      <c r="H372" s="148"/>
      <c r="I372" s="149"/>
      <c r="J372" s="97" t="s">
        <v>992</v>
      </c>
      <c r="K372" s="97" t="s">
        <v>1021</v>
      </c>
      <c r="L372" s="28">
        <v>3</v>
      </c>
      <c r="M372" s="29">
        <v>332.42</v>
      </c>
      <c r="N372" s="57">
        <f t="shared" si="6"/>
        <v>997.26</v>
      </c>
      <c r="O372" s="97" t="s">
        <v>3</v>
      </c>
    </row>
    <row r="373" spans="1:15" ht="46.8" x14ac:dyDescent="0.25">
      <c r="A373" s="148" t="s">
        <v>64</v>
      </c>
      <c r="B373" s="149"/>
      <c r="C373" s="150" t="s">
        <v>72</v>
      </c>
      <c r="D373" s="151"/>
      <c r="E373" s="148" t="s">
        <v>962</v>
      </c>
      <c r="F373" s="149"/>
      <c r="G373" s="97" t="s">
        <v>974</v>
      </c>
      <c r="H373" s="148"/>
      <c r="I373" s="149"/>
      <c r="J373" s="97" t="s">
        <v>993</v>
      </c>
      <c r="K373" s="97" t="s">
        <v>1022</v>
      </c>
      <c r="L373" s="28">
        <v>15</v>
      </c>
      <c r="M373" s="29">
        <v>73.67</v>
      </c>
      <c r="N373" s="57">
        <f t="shared" si="6"/>
        <v>1105.05</v>
      </c>
      <c r="O373" s="97" t="s">
        <v>3</v>
      </c>
    </row>
    <row r="374" spans="1:15" ht="46.8" x14ac:dyDescent="0.25">
      <c r="A374" s="148" t="s">
        <v>64</v>
      </c>
      <c r="B374" s="149"/>
      <c r="C374" s="150" t="s">
        <v>72</v>
      </c>
      <c r="D374" s="151"/>
      <c r="E374" s="148" t="s">
        <v>962</v>
      </c>
      <c r="F374" s="149"/>
      <c r="G374" s="97"/>
      <c r="H374" s="148"/>
      <c r="I374" s="149"/>
      <c r="J374" s="97" t="s">
        <v>994</v>
      </c>
      <c r="K374" s="97" t="s">
        <v>1023</v>
      </c>
      <c r="L374" s="28">
        <v>1</v>
      </c>
      <c r="M374" s="29">
        <v>29.65</v>
      </c>
      <c r="N374" s="57">
        <f t="shared" si="6"/>
        <v>29.65</v>
      </c>
      <c r="O374" s="97" t="s">
        <v>3</v>
      </c>
    </row>
    <row r="375" spans="1:15" ht="46.8" x14ac:dyDescent="0.25">
      <c r="A375" s="148" t="s">
        <v>64</v>
      </c>
      <c r="B375" s="149"/>
      <c r="C375" s="150" t="s">
        <v>72</v>
      </c>
      <c r="D375" s="151"/>
      <c r="E375" s="148" t="s">
        <v>962</v>
      </c>
      <c r="F375" s="149"/>
      <c r="G375" s="97" t="s">
        <v>970</v>
      </c>
      <c r="H375" s="148"/>
      <c r="I375" s="149"/>
      <c r="J375" s="97" t="s">
        <v>1008</v>
      </c>
      <c r="K375" s="97" t="s">
        <v>1024</v>
      </c>
      <c r="L375" s="28">
        <v>2</v>
      </c>
      <c r="M375" s="29">
        <v>379.2</v>
      </c>
      <c r="N375" s="57">
        <f t="shared" si="6"/>
        <v>758.4</v>
      </c>
      <c r="O375" s="97" t="s">
        <v>3</v>
      </c>
    </row>
    <row r="376" spans="1:15" ht="46.8" x14ac:dyDescent="0.25">
      <c r="A376" s="148" t="s">
        <v>64</v>
      </c>
      <c r="B376" s="149"/>
      <c r="C376" s="150" t="s">
        <v>72</v>
      </c>
      <c r="D376" s="151"/>
      <c r="E376" s="148" t="s">
        <v>962</v>
      </c>
      <c r="F376" s="149"/>
      <c r="G376" s="97" t="s">
        <v>975</v>
      </c>
      <c r="H376" s="148"/>
      <c r="I376" s="149"/>
      <c r="J376" s="97" t="s">
        <v>995</v>
      </c>
      <c r="K376" s="97" t="s">
        <v>1025</v>
      </c>
      <c r="L376" s="28">
        <v>1</v>
      </c>
      <c r="M376" s="29">
        <v>321.5</v>
      </c>
      <c r="N376" s="57">
        <f t="shared" si="6"/>
        <v>321.5</v>
      </c>
      <c r="O376" s="97" t="s">
        <v>3</v>
      </c>
    </row>
    <row r="377" spans="1:15" ht="46.8" x14ac:dyDescent="0.25">
      <c r="A377" s="148" t="s">
        <v>64</v>
      </c>
      <c r="B377" s="149"/>
      <c r="C377" s="150" t="s">
        <v>72</v>
      </c>
      <c r="D377" s="151"/>
      <c r="E377" s="148" t="s">
        <v>962</v>
      </c>
      <c r="F377" s="149"/>
      <c r="G377" s="97" t="s">
        <v>765</v>
      </c>
      <c r="H377" s="148"/>
      <c r="I377" s="149"/>
      <c r="J377" s="97" t="s">
        <v>996</v>
      </c>
      <c r="K377" s="97" t="s">
        <v>1026</v>
      </c>
      <c r="L377" s="28">
        <v>18</v>
      </c>
      <c r="M377" s="29">
        <v>23.62</v>
      </c>
      <c r="N377" s="57">
        <f t="shared" si="6"/>
        <v>425.16</v>
      </c>
      <c r="O377" s="97" t="s">
        <v>3</v>
      </c>
    </row>
    <row r="378" spans="1:15" ht="46.8" x14ac:dyDescent="0.25">
      <c r="A378" s="148" t="s">
        <v>64</v>
      </c>
      <c r="B378" s="149"/>
      <c r="C378" s="150" t="s">
        <v>72</v>
      </c>
      <c r="D378" s="151"/>
      <c r="E378" s="148" t="s">
        <v>962</v>
      </c>
      <c r="F378" s="149"/>
      <c r="G378" s="97"/>
      <c r="H378" s="148"/>
      <c r="I378" s="149"/>
      <c r="J378" s="97" t="s">
        <v>997</v>
      </c>
      <c r="K378" s="97" t="s">
        <v>1027</v>
      </c>
      <c r="L378" s="28">
        <v>10</v>
      </c>
      <c r="M378" s="29">
        <v>468.74</v>
      </c>
      <c r="N378" s="57">
        <f t="shared" si="6"/>
        <v>4687.3999999999996</v>
      </c>
      <c r="O378" s="97" t="s">
        <v>3</v>
      </c>
    </row>
    <row r="379" spans="1:15" ht="46.8" x14ac:dyDescent="0.25">
      <c r="A379" s="148" t="s">
        <v>64</v>
      </c>
      <c r="B379" s="149"/>
      <c r="C379" s="150" t="s">
        <v>72</v>
      </c>
      <c r="D379" s="151"/>
      <c r="E379" s="148" t="s">
        <v>962</v>
      </c>
      <c r="F379" s="149"/>
      <c r="G379" s="97" t="s">
        <v>976</v>
      </c>
      <c r="H379" s="148"/>
      <c r="I379" s="149"/>
      <c r="J379" s="97" t="s">
        <v>998</v>
      </c>
      <c r="K379" s="97" t="s">
        <v>1028</v>
      </c>
      <c r="L379" s="28">
        <v>1</v>
      </c>
      <c r="M379" s="29">
        <v>19.100000000000001</v>
      </c>
      <c r="N379" s="57">
        <f t="shared" si="6"/>
        <v>19.100000000000001</v>
      </c>
      <c r="O379" s="97" t="s">
        <v>3</v>
      </c>
    </row>
    <row r="380" spans="1:15" ht="46.8" x14ac:dyDescent="0.25">
      <c r="A380" s="148" t="s">
        <v>64</v>
      </c>
      <c r="B380" s="149"/>
      <c r="C380" s="150" t="s">
        <v>72</v>
      </c>
      <c r="D380" s="151"/>
      <c r="E380" s="148" t="s">
        <v>962</v>
      </c>
      <c r="F380" s="149"/>
      <c r="G380" s="97" t="s">
        <v>977</v>
      </c>
      <c r="H380" s="148"/>
      <c r="I380" s="149"/>
      <c r="J380" s="97" t="s">
        <v>999</v>
      </c>
      <c r="K380" s="97" t="s">
        <v>1029</v>
      </c>
      <c r="L380" s="28">
        <v>2</v>
      </c>
      <c r="M380" s="29">
        <v>73.03</v>
      </c>
      <c r="N380" s="57">
        <f t="shared" si="6"/>
        <v>146.06</v>
      </c>
      <c r="O380" s="97" t="s">
        <v>3</v>
      </c>
    </row>
    <row r="381" spans="1:15" ht="46.8" x14ac:dyDescent="0.25">
      <c r="A381" s="148" t="s">
        <v>64</v>
      </c>
      <c r="B381" s="149"/>
      <c r="C381" s="150" t="s">
        <v>72</v>
      </c>
      <c r="D381" s="151"/>
      <c r="E381" s="148" t="s">
        <v>962</v>
      </c>
      <c r="F381" s="149"/>
      <c r="G381" s="97" t="s">
        <v>811</v>
      </c>
      <c r="H381" s="148"/>
      <c r="I381" s="149"/>
      <c r="J381" s="97" t="s">
        <v>1000</v>
      </c>
      <c r="K381" s="97" t="s">
        <v>1030</v>
      </c>
      <c r="L381" s="28">
        <v>1</v>
      </c>
      <c r="M381" s="29">
        <v>48.24</v>
      </c>
      <c r="N381" s="57">
        <f t="shared" si="6"/>
        <v>48.24</v>
      </c>
      <c r="O381" s="97" t="s">
        <v>3</v>
      </c>
    </row>
    <row r="382" spans="1:15" ht="46.8" x14ac:dyDescent="0.25">
      <c r="A382" s="148" t="s">
        <v>64</v>
      </c>
      <c r="B382" s="149"/>
      <c r="C382" s="150" t="s">
        <v>72</v>
      </c>
      <c r="D382" s="151"/>
      <c r="E382" s="148" t="s">
        <v>962</v>
      </c>
      <c r="F382" s="149"/>
      <c r="G382" s="97" t="s">
        <v>978</v>
      </c>
      <c r="H382" s="148"/>
      <c r="I382" s="149"/>
      <c r="J382" s="97" t="s">
        <v>1001</v>
      </c>
      <c r="K382" s="97" t="s">
        <v>1031</v>
      </c>
      <c r="L382" s="28">
        <v>1</v>
      </c>
      <c r="M382" s="29">
        <v>89.8</v>
      </c>
      <c r="N382" s="57">
        <f t="shared" si="6"/>
        <v>89.8</v>
      </c>
      <c r="O382" s="97" t="s">
        <v>3</v>
      </c>
    </row>
    <row r="383" spans="1:15" ht="46.8" x14ac:dyDescent="0.25">
      <c r="A383" s="148" t="s">
        <v>64</v>
      </c>
      <c r="B383" s="149"/>
      <c r="C383" s="150" t="s">
        <v>72</v>
      </c>
      <c r="D383" s="151"/>
      <c r="E383" s="148" t="s">
        <v>962</v>
      </c>
      <c r="F383" s="149"/>
      <c r="G383" s="97" t="s">
        <v>979</v>
      </c>
      <c r="H383" s="148"/>
      <c r="I383" s="149"/>
      <c r="J383" s="97" t="s">
        <v>1002</v>
      </c>
      <c r="K383" s="97" t="s">
        <v>1032</v>
      </c>
      <c r="L383" s="28">
        <v>1</v>
      </c>
      <c r="M383" s="29">
        <v>63.65</v>
      </c>
      <c r="N383" s="57">
        <f t="shared" si="6"/>
        <v>63.65</v>
      </c>
      <c r="O383" s="97" t="s">
        <v>3</v>
      </c>
    </row>
    <row r="384" spans="1:15" ht="46.8" x14ac:dyDescent="0.25">
      <c r="A384" s="148" t="s">
        <v>64</v>
      </c>
      <c r="B384" s="149"/>
      <c r="C384" s="150" t="s">
        <v>72</v>
      </c>
      <c r="D384" s="151"/>
      <c r="E384" s="148" t="s">
        <v>962</v>
      </c>
      <c r="F384" s="149"/>
      <c r="G384" s="97" t="s">
        <v>973</v>
      </c>
      <c r="H384" s="148"/>
      <c r="I384" s="149"/>
      <c r="J384" s="97" t="s">
        <v>960</v>
      </c>
      <c r="K384" s="97" t="s">
        <v>1033</v>
      </c>
      <c r="L384" s="28">
        <v>2</v>
      </c>
      <c r="M384" s="29">
        <v>332.42</v>
      </c>
      <c r="N384" s="57">
        <f t="shared" ref="N384:N447" si="7">$L384*$M384</f>
        <v>664.84</v>
      </c>
      <c r="O384" s="97" t="s">
        <v>3</v>
      </c>
    </row>
    <row r="385" spans="1:15" ht="46.8" x14ac:dyDescent="0.25">
      <c r="A385" s="148" t="s">
        <v>64</v>
      </c>
      <c r="B385" s="149"/>
      <c r="C385" s="150" t="s">
        <v>72</v>
      </c>
      <c r="D385" s="151"/>
      <c r="E385" s="148" t="s">
        <v>962</v>
      </c>
      <c r="F385" s="149"/>
      <c r="G385" s="97"/>
      <c r="H385" s="148"/>
      <c r="I385" s="149"/>
      <c r="J385" s="97" t="s">
        <v>1003</v>
      </c>
      <c r="K385" s="97" t="s">
        <v>1034</v>
      </c>
      <c r="L385" s="28">
        <v>4</v>
      </c>
      <c r="M385" s="29">
        <v>97</v>
      </c>
      <c r="N385" s="57">
        <f t="shared" si="7"/>
        <v>388</v>
      </c>
      <c r="O385" s="97" t="s">
        <v>3</v>
      </c>
    </row>
    <row r="386" spans="1:15" ht="46.8" x14ac:dyDescent="0.25">
      <c r="A386" s="148" t="s">
        <v>64</v>
      </c>
      <c r="B386" s="149"/>
      <c r="C386" s="150" t="s">
        <v>72</v>
      </c>
      <c r="D386" s="151"/>
      <c r="E386" s="148" t="s">
        <v>962</v>
      </c>
      <c r="F386" s="149"/>
      <c r="G386" s="97"/>
      <c r="H386" s="148"/>
      <c r="I386" s="149"/>
      <c r="J386" s="97" t="s">
        <v>1004</v>
      </c>
      <c r="K386" s="97" t="s">
        <v>1035</v>
      </c>
      <c r="L386" s="28">
        <v>4</v>
      </c>
      <c r="M386" s="29">
        <v>97</v>
      </c>
      <c r="N386" s="57">
        <f t="shared" si="7"/>
        <v>388</v>
      </c>
      <c r="O386" s="97" t="s">
        <v>3</v>
      </c>
    </row>
    <row r="387" spans="1:15" ht="46.8" x14ac:dyDescent="0.25">
      <c r="A387" s="148" t="s">
        <v>64</v>
      </c>
      <c r="B387" s="149"/>
      <c r="C387" s="150" t="s">
        <v>72</v>
      </c>
      <c r="D387" s="151"/>
      <c r="E387" s="148" t="s">
        <v>962</v>
      </c>
      <c r="F387" s="149"/>
      <c r="G387" s="97" t="s">
        <v>228</v>
      </c>
      <c r="H387" s="148"/>
      <c r="I387" s="149"/>
      <c r="J387" s="97" t="s">
        <v>1005</v>
      </c>
      <c r="K387" s="97" t="s">
        <v>1036</v>
      </c>
      <c r="L387" s="28">
        <v>12</v>
      </c>
      <c r="M387" s="29">
        <v>635.85</v>
      </c>
      <c r="N387" s="57">
        <f t="shared" si="7"/>
        <v>7630.2000000000007</v>
      </c>
      <c r="O387" s="97" t="s">
        <v>3</v>
      </c>
    </row>
    <row r="388" spans="1:15" ht="46.8" x14ac:dyDescent="0.25">
      <c r="A388" s="148" t="s">
        <v>64</v>
      </c>
      <c r="B388" s="149"/>
      <c r="C388" s="150" t="s">
        <v>72</v>
      </c>
      <c r="D388" s="151"/>
      <c r="E388" s="148" t="s">
        <v>962</v>
      </c>
      <c r="F388" s="149"/>
      <c r="G388" s="97" t="s">
        <v>970</v>
      </c>
      <c r="H388" s="148"/>
      <c r="I388" s="149"/>
      <c r="J388" s="97" t="s">
        <v>1006</v>
      </c>
      <c r="K388" s="97" t="s">
        <v>1037</v>
      </c>
      <c r="L388" s="28">
        <v>2</v>
      </c>
      <c r="M388" s="29">
        <v>459.72</v>
      </c>
      <c r="N388" s="57">
        <f t="shared" si="7"/>
        <v>919.44</v>
      </c>
      <c r="O388" s="97" t="s">
        <v>3</v>
      </c>
    </row>
    <row r="389" spans="1:15" ht="46.8" x14ac:dyDescent="0.25">
      <c r="A389" s="148" t="s">
        <v>64</v>
      </c>
      <c r="B389" s="149"/>
      <c r="C389" s="150" t="s">
        <v>72</v>
      </c>
      <c r="D389" s="151"/>
      <c r="E389" s="148" t="s">
        <v>962</v>
      </c>
      <c r="F389" s="149"/>
      <c r="G389" s="97" t="s">
        <v>970</v>
      </c>
      <c r="H389" s="148"/>
      <c r="I389" s="149"/>
      <c r="J389" s="97" t="s">
        <v>1007</v>
      </c>
      <c r="K389" s="97" t="s">
        <v>1024</v>
      </c>
      <c r="L389" s="28">
        <v>2</v>
      </c>
      <c r="M389" s="29">
        <v>379.2</v>
      </c>
      <c r="N389" s="57">
        <f t="shared" si="7"/>
        <v>758.4</v>
      </c>
      <c r="O389" s="97" t="s">
        <v>3</v>
      </c>
    </row>
    <row r="390" spans="1:15" ht="46.8" x14ac:dyDescent="0.25">
      <c r="A390" s="148" t="s">
        <v>64</v>
      </c>
      <c r="B390" s="149"/>
      <c r="C390" s="150" t="s">
        <v>72</v>
      </c>
      <c r="D390" s="151"/>
      <c r="E390" s="148" t="s">
        <v>962</v>
      </c>
      <c r="F390" s="149"/>
      <c r="G390" s="97" t="s">
        <v>980</v>
      </c>
      <c r="H390" s="148"/>
      <c r="I390" s="149"/>
      <c r="J390" s="97" t="s">
        <v>1009</v>
      </c>
      <c r="K390" s="97" t="s">
        <v>1038</v>
      </c>
      <c r="L390" s="28">
        <v>46</v>
      </c>
      <c r="M390" s="29">
        <v>348.4</v>
      </c>
      <c r="N390" s="57">
        <f t="shared" si="7"/>
        <v>16026.4</v>
      </c>
      <c r="O390" s="97" t="s">
        <v>3</v>
      </c>
    </row>
    <row r="391" spans="1:15" ht="46.8" x14ac:dyDescent="0.25">
      <c r="A391" s="148" t="s">
        <v>64</v>
      </c>
      <c r="B391" s="149"/>
      <c r="C391" s="150" t="s">
        <v>72</v>
      </c>
      <c r="D391" s="151"/>
      <c r="E391" s="148" t="s">
        <v>962</v>
      </c>
      <c r="F391" s="149"/>
      <c r="G391" s="97"/>
      <c r="H391" s="148"/>
      <c r="I391" s="149"/>
      <c r="J391" s="97" t="s">
        <v>1010</v>
      </c>
      <c r="K391" s="97" t="s">
        <v>1039</v>
      </c>
      <c r="L391" s="28">
        <v>1</v>
      </c>
      <c r="M391" s="29">
        <v>382.57</v>
      </c>
      <c r="N391" s="57">
        <f t="shared" si="7"/>
        <v>382.57</v>
      </c>
      <c r="O391" s="97" t="s">
        <v>3</v>
      </c>
    </row>
    <row r="392" spans="1:15" ht="46.8" x14ac:dyDescent="0.25">
      <c r="A392" s="148" t="s">
        <v>64</v>
      </c>
      <c r="B392" s="149"/>
      <c r="C392" s="150" t="s">
        <v>72</v>
      </c>
      <c r="D392" s="151"/>
      <c r="E392" s="148" t="s">
        <v>962</v>
      </c>
      <c r="F392" s="149"/>
      <c r="G392" s="98" t="s">
        <v>973</v>
      </c>
      <c r="H392" s="148"/>
      <c r="I392" s="149"/>
      <c r="J392" s="98" t="s">
        <v>1062</v>
      </c>
      <c r="K392" s="98" t="s">
        <v>1048</v>
      </c>
      <c r="L392" s="28">
        <v>6</v>
      </c>
      <c r="M392" s="29">
        <v>274.33</v>
      </c>
      <c r="N392" s="57">
        <f t="shared" si="7"/>
        <v>1645.98</v>
      </c>
      <c r="O392" s="98" t="s">
        <v>3</v>
      </c>
    </row>
    <row r="393" spans="1:15" ht="46.8" x14ac:dyDescent="0.25">
      <c r="A393" s="148" t="s">
        <v>64</v>
      </c>
      <c r="B393" s="149"/>
      <c r="C393" s="150" t="s">
        <v>72</v>
      </c>
      <c r="D393" s="151"/>
      <c r="E393" s="148" t="s">
        <v>962</v>
      </c>
      <c r="F393" s="149"/>
      <c r="G393" s="97" t="s">
        <v>1040</v>
      </c>
      <c r="H393" s="148"/>
      <c r="I393" s="149"/>
      <c r="J393" s="97" t="s">
        <v>1063</v>
      </c>
      <c r="K393" s="97" t="s">
        <v>1049</v>
      </c>
      <c r="L393" s="28">
        <v>16</v>
      </c>
      <c r="M393" s="29">
        <v>13.55</v>
      </c>
      <c r="N393" s="57">
        <f t="shared" si="7"/>
        <v>216.8</v>
      </c>
      <c r="O393" s="97" t="s">
        <v>3</v>
      </c>
    </row>
    <row r="394" spans="1:15" ht="46.8" x14ac:dyDescent="0.25">
      <c r="A394" s="148" t="s">
        <v>64</v>
      </c>
      <c r="B394" s="149"/>
      <c r="C394" s="150" t="s">
        <v>72</v>
      </c>
      <c r="D394" s="151"/>
      <c r="E394" s="148" t="s">
        <v>962</v>
      </c>
      <c r="F394" s="149"/>
      <c r="G394" s="97" t="s">
        <v>1041</v>
      </c>
      <c r="H394" s="148"/>
      <c r="I394" s="149"/>
      <c r="J394" s="97" t="s">
        <v>1064</v>
      </c>
      <c r="K394" s="97" t="s">
        <v>1050</v>
      </c>
      <c r="L394" s="28">
        <v>4</v>
      </c>
      <c r="M394" s="29">
        <v>636.09</v>
      </c>
      <c r="N394" s="57">
        <f t="shared" si="7"/>
        <v>2544.36</v>
      </c>
      <c r="O394" s="97" t="s">
        <v>3</v>
      </c>
    </row>
    <row r="395" spans="1:15" ht="46.8" x14ac:dyDescent="0.25">
      <c r="A395" s="148" t="s">
        <v>64</v>
      </c>
      <c r="B395" s="149"/>
      <c r="C395" s="150" t="s">
        <v>72</v>
      </c>
      <c r="D395" s="151"/>
      <c r="E395" s="148" t="s">
        <v>962</v>
      </c>
      <c r="F395" s="149"/>
      <c r="G395" s="97"/>
      <c r="H395" s="148"/>
      <c r="I395" s="149"/>
      <c r="J395" s="97" t="s">
        <v>1065</v>
      </c>
      <c r="K395" s="97" t="s">
        <v>1051</v>
      </c>
      <c r="L395" s="28">
        <v>1</v>
      </c>
      <c r="M395" s="29">
        <v>2500</v>
      </c>
      <c r="N395" s="57">
        <f t="shared" si="7"/>
        <v>2500</v>
      </c>
      <c r="O395" s="97" t="s">
        <v>3</v>
      </c>
    </row>
    <row r="396" spans="1:15" ht="46.8" x14ac:dyDescent="0.25">
      <c r="A396" s="148" t="s">
        <v>64</v>
      </c>
      <c r="B396" s="149"/>
      <c r="C396" s="150" t="s">
        <v>72</v>
      </c>
      <c r="D396" s="151"/>
      <c r="E396" s="148" t="s">
        <v>962</v>
      </c>
      <c r="F396" s="149"/>
      <c r="G396" s="97" t="s">
        <v>963</v>
      </c>
      <c r="H396" s="148"/>
      <c r="I396" s="149"/>
      <c r="J396" s="97" t="s">
        <v>981</v>
      </c>
      <c r="K396" s="97" t="s">
        <v>1052</v>
      </c>
      <c r="L396" s="28">
        <v>2</v>
      </c>
      <c r="M396" s="29">
        <v>208.36</v>
      </c>
      <c r="N396" s="57">
        <f t="shared" si="7"/>
        <v>416.72</v>
      </c>
      <c r="O396" s="97" t="s">
        <v>3</v>
      </c>
    </row>
    <row r="397" spans="1:15" ht="46.8" x14ac:dyDescent="0.25">
      <c r="A397" s="148"/>
      <c r="B397" s="149"/>
      <c r="C397" s="150"/>
      <c r="D397" s="151"/>
      <c r="E397" s="148" t="s">
        <v>962</v>
      </c>
      <c r="F397" s="149"/>
      <c r="G397" s="97" t="s">
        <v>1042</v>
      </c>
      <c r="H397" s="148"/>
      <c r="I397" s="149"/>
      <c r="J397" s="97" t="s">
        <v>1066</v>
      </c>
      <c r="K397" s="97" t="s">
        <v>1053</v>
      </c>
      <c r="L397" s="28">
        <v>1</v>
      </c>
      <c r="M397" s="29">
        <v>290.97000000000003</v>
      </c>
      <c r="N397" s="57">
        <f t="shared" si="7"/>
        <v>290.97000000000003</v>
      </c>
      <c r="O397" s="97" t="s">
        <v>3</v>
      </c>
    </row>
    <row r="398" spans="1:15" ht="46.8" x14ac:dyDescent="0.25">
      <c r="A398" s="148"/>
      <c r="B398" s="149"/>
      <c r="C398" s="150"/>
      <c r="D398" s="151"/>
      <c r="E398" s="148" t="s">
        <v>962</v>
      </c>
      <c r="F398" s="149"/>
      <c r="G398" s="97" t="s">
        <v>970</v>
      </c>
      <c r="H398" s="148"/>
      <c r="I398" s="149"/>
      <c r="J398" s="97" t="s">
        <v>1067</v>
      </c>
      <c r="K398" s="97" t="s">
        <v>1054</v>
      </c>
      <c r="L398" s="28">
        <v>6</v>
      </c>
      <c r="M398" s="29">
        <v>189.52</v>
      </c>
      <c r="N398" s="57">
        <f t="shared" si="7"/>
        <v>1137.1200000000001</v>
      </c>
      <c r="O398" s="97" t="s">
        <v>3</v>
      </c>
    </row>
    <row r="399" spans="1:15" ht="46.8" x14ac:dyDescent="0.25">
      <c r="A399" s="148"/>
      <c r="B399" s="149"/>
      <c r="C399" s="150"/>
      <c r="D399" s="151"/>
      <c r="E399" s="148" t="s">
        <v>962</v>
      </c>
      <c r="F399" s="149"/>
      <c r="G399" s="97" t="s">
        <v>1043</v>
      </c>
      <c r="H399" s="148"/>
      <c r="I399" s="149"/>
      <c r="J399" s="97" t="s">
        <v>1068</v>
      </c>
      <c r="K399" s="97" t="s">
        <v>1055</v>
      </c>
      <c r="L399" s="28">
        <v>3</v>
      </c>
      <c r="M399" s="29">
        <v>228.75</v>
      </c>
      <c r="N399" s="57">
        <f t="shared" si="7"/>
        <v>686.25</v>
      </c>
      <c r="O399" s="97" t="s">
        <v>3</v>
      </c>
    </row>
    <row r="400" spans="1:15" ht="46.8" x14ac:dyDescent="0.25">
      <c r="A400" s="148"/>
      <c r="B400" s="149"/>
      <c r="C400" s="150"/>
      <c r="D400" s="151"/>
      <c r="E400" s="148" t="s">
        <v>962</v>
      </c>
      <c r="F400" s="149"/>
      <c r="G400" s="97" t="s">
        <v>1043</v>
      </c>
      <c r="H400" s="148"/>
      <c r="I400" s="149"/>
      <c r="J400" s="97" t="s">
        <v>1069</v>
      </c>
      <c r="K400" s="97" t="s">
        <v>1056</v>
      </c>
      <c r="L400" s="28">
        <v>4</v>
      </c>
      <c r="M400" s="29">
        <v>99.73</v>
      </c>
      <c r="N400" s="57">
        <f t="shared" si="7"/>
        <v>398.92</v>
      </c>
      <c r="O400" s="97" t="s">
        <v>3</v>
      </c>
    </row>
    <row r="401" spans="1:15" ht="46.8" x14ac:dyDescent="0.25">
      <c r="A401" s="148"/>
      <c r="B401" s="149"/>
      <c r="C401" s="150"/>
      <c r="D401" s="151"/>
      <c r="E401" s="148" t="s">
        <v>962</v>
      </c>
      <c r="F401" s="149"/>
      <c r="G401" s="97" t="s">
        <v>1043</v>
      </c>
      <c r="H401" s="148"/>
      <c r="I401" s="149"/>
      <c r="J401" s="97" t="s">
        <v>1070</v>
      </c>
      <c r="K401" s="98" t="s">
        <v>1057</v>
      </c>
      <c r="L401" s="28">
        <v>4</v>
      </c>
      <c r="M401" s="29">
        <v>99.73</v>
      </c>
      <c r="N401" s="57">
        <f t="shared" si="7"/>
        <v>398.92</v>
      </c>
      <c r="O401" s="97" t="s">
        <v>3</v>
      </c>
    </row>
    <row r="402" spans="1:15" ht="46.8" x14ac:dyDescent="0.25">
      <c r="A402" s="148"/>
      <c r="B402" s="149"/>
      <c r="C402" s="150"/>
      <c r="D402" s="151"/>
      <c r="E402" s="148" t="s">
        <v>962</v>
      </c>
      <c r="F402" s="149"/>
      <c r="G402" s="97" t="s">
        <v>1044</v>
      </c>
      <c r="H402" s="148"/>
      <c r="I402" s="149"/>
      <c r="J402" s="97" t="s">
        <v>1071</v>
      </c>
      <c r="K402" s="97" t="s">
        <v>1058</v>
      </c>
      <c r="L402" s="28">
        <v>2</v>
      </c>
      <c r="M402" s="29">
        <v>545.75</v>
      </c>
      <c r="N402" s="57">
        <f t="shared" si="7"/>
        <v>1091.5</v>
      </c>
      <c r="O402" s="97" t="s">
        <v>3</v>
      </c>
    </row>
    <row r="403" spans="1:15" ht="46.8" x14ac:dyDescent="0.25">
      <c r="A403" s="148"/>
      <c r="B403" s="149"/>
      <c r="C403" s="150"/>
      <c r="D403" s="151"/>
      <c r="E403" s="148" t="s">
        <v>962</v>
      </c>
      <c r="F403" s="149"/>
      <c r="G403" s="97" t="s">
        <v>1045</v>
      </c>
      <c r="H403" s="148"/>
      <c r="I403" s="149"/>
      <c r="J403" s="97" t="s">
        <v>1072</v>
      </c>
      <c r="K403" s="97" t="s">
        <v>1059</v>
      </c>
      <c r="L403" s="28">
        <v>13</v>
      </c>
      <c r="M403" s="29">
        <v>21.96</v>
      </c>
      <c r="N403" s="57">
        <f t="shared" si="7"/>
        <v>285.48</v>
      </c>
      <c r="O403" s="97" t="s">
        <v>3</v>
      </c>
    </row>
    <row r="404" spans="1:15" ht="46.8" x14ac:dyDescent="0.25">
      <c r="A404" s="148"/>
      <c r="B404" s="149"/>
      <c r="C404" s="150"/>
      <c r="D404" s="151"/>
      <c r="E404" s="148" t="s">
        <v>962</v>
      </c>
      <c r="F404" s="149"/>
      <c r="G404" s="97" t="s">
        <v>1046</v>
      </c>
      <c r="H404" s="148"/>
      <c r="I404" s="149"/>
      <c r="J404" s="97" t="s">
        <v>1073</v>
      </c>
      <c r="K404" s="97" t="s">
        <v>1060</v>
      </c>
      <c r="L404" s="28">
        <v>6</v>
      </c>
      <c r="M404" s="29">
        <v>17.329999999999998</v>
      </c>
      <c r="N404" s="57">
        <f t="shared" si="7"/>
        <v>103.97999999999999</v>
      </c>
      <c r="O404" s="97" t="s">
        <v>3</v>
      </c>
    </row>
    <row r="405" spans="1:15" ht="46.8" x14ac:dyDescent="0.25">
      <c r="A405" s="148"/>
      <c r="B405" s="149"/>
      <c r="C405" s="150"/>
      <c r="D405" s="151"/>
      <c r="E405" s="148" t="s">
        <v>962</v>
      </c>
      <c r="F405" s="149"/>
      <c r="G405" s="97" t="s">
        <v>1047</v>
      </c>
      <c r="H405" s="148"/>
      <c r="I405" s="149"/>
      <c r="J405" s="97" t="s">
        <v>1074</v>
      </c>
      <c r="K405" s="97" t="s">
        <v>1061</v>
      </c>
      <c r="L405" s="28">
        <v>1</v>
      </c>
      <c r="M405" s="29">
        <v>8.2899999999999991</v>
      </c>
      <c r="N405" s="57">
        <f t="shared" si="7"/>
        <v>8.2899999999999991</v>
      </c>
      <c r="O405" s="97" t="s">
        <v>3</v>
      </c>
    </row>
    <row r="406" spans="1:15" ht="46.8" x14ac:dyDescent="0.25">
      <c r="A406" s="148" t="s">
        <v>64</v>
      </c>
      <c r="B406" s="149"/>
      <c r="C406" s="150" t="s">
        <v>72</v>
      </c>
      <c r="D406" s="151"/>
      <c r="E406" s="148" t="s">
        <v>1075</v>
      </c>
      <c r="F406" s="149"/>
      <c r="G406" s="97" t="s">
        <v>1076</v>
      </c>
      <c r="H406" s="148"/>
      <c r="I406" s="149"/>
      <c r="J406" s="97" t="s">
        <v>1083</v>
      </c>
      <c r="K406" s="97" t="s">
        <v>1122</v>
      </c>
      <c r="L406" s="28">
        <v>9</v>
      </c>
      <c r="M406" s="29">
        <v>28.13</v>
      </c>
      <c r="N406" s="57">
        <f t="shared" si="7"/>
        <v>253.17</v>
      </c>
      <c r="O406" s="97" t="s">
        <v>3</v>
      </c>
    </row>
    <row r="407" spans="1:15" ht="46.8" x14ac:dyDescent="0.25">
      <c r="A407" s="148" t="s">
        <v>64</v>
      </c>
      <c r="B407" s="149"/>
      <c r="C407" s="150" t="s">
        <v>72</v>
      </c>
      <c r="D407" s="151"/>
      <c r="E407" s="148" t="s">
        <v>1075</v>
      </c>
      <c r="F407" s="149"/>
      <c r="G407" s="97"/>
      <c r="H407" s="148"/>
      <c r="I407" s="149"/>
      <c r="J407" s="97" t="s">
        <v>1084</v>
      </c>
      <c r="K407" s="97" t="s">
        <v>1123</v>
      </c>
      <c r="L407" s="28">
        <v>5</v>
      </c>
      <c r="M407" s="29">
        <v>10.52</v>
      </c>
      <c r="N407" s="57">
        <f t="shared" si="7"/>
        <v>52.599999999999994</v>
      </c>
      <c r="O407" s="97" t="s">
        <v>3</v>
      </c>
    </row>
    <row r="408" spans="1:15" ht="46.8" x14ac:dyDescent="0.25">
      <c r="A408" s="148" t="s">
        <v>64</v>
      </c>
      <c r="B408" s="149"/>
      <c r="C408" s="150" t="s">
        <v>72</v>
      </c>
      <c r="D408" s="151"/>
      <c r="E408" s="148" t="s">
        <v>1075</v>
      </c>
      <c r="F408" s="149"/>
      <c r="G408" s="97"/>
      <c r="H408" s="148"/>
      <c r="I408" s="149"/>
      <c r="J408" s="97" t="s">
        <v>1085</v>
      </c>
      <c r="K408" s="97" t="s">
        <v>1124</v>
      </c>
      <c r="L408" s="28">
        <v>1</v>
      </c>
      <c r="M408" s="29">
        <v>568.13</v>
      </c>
      <c r="N408" s="57">
        <f t="shared" si="7"/>
        <v>568.13</v>
      </c>
      <c r="O408" s="97" t="s">
        <v>3</v>
      </c>
    </row>
    <row r="409" spans="1:15" ht="46.8" x14ac:dyDescent="0.25">
      <c r="A409" s="148" t="s">
        <v>64</v>
      </c>
      <c r="B409" s="149"/>
      <c r="C409" s="150" t="s">
        <v>72</v>
      </c>
      <c r="D409" s="151"/>
      <c r="E409" s="148" t="s">
        <v>1075</v>
      </c>
      <c r="F409" s="149"/>
      <c r="G409" s="97"/>
      <c r="H409" s="148"/>
      <c r="I409" s="149"/>
      <c r="J409" s="97" t="s">
        <v>1086</v>
      </c>
      <c r="K409" s="97" t="s">
        <v>1125</v>
      </c>
      <c r="L409" s="28">
        <v>4</v>
      </c>
      <c r="M409" s="29">
        <v>120.04</v>
      </c>
      <c r="N409" s="57">
        <f t="shared" si="7"/>
        <v>480.16</v>
      </c>
      <c r="O409" s="97" t="s">
        <v>3</v>
      </c>
    </row>
    <row r="410" spans="1:15" ht="46.8" x14ac:dyDescent="0.25">
      <c r="A410" s="148" t="s">
        <v>64</v>
      </c>
      <c r="B410" s="149"/>
      <c r="C410" s="150" t="s">
        <v>72</v>
      </c>
      <c r="D410" s="151"/>
      <c r="E410" s="148" t="s">
        <v>1075</v>
      </c>
      <c r="F410" s="149"/>
      <c r="G410" s="97" t="s">
        <v>1077</v>
      </c>
      <c r="H410" s="148"/>
      <c r="I410" s="149"/>
      <c r="J410" s="97" t="s">
        <v>1087</v>
      </c>
      <c r="K410" s="97" t="s">
        <v>1126</v>
      </c>
      <c r="L410" s="28">
        <v>2</v>
      </c>
      <c r="M410" s="29">
        <v>15</v>
      </c>
      <c r="N410" s="57">
        <f t="shared" si="7"/>
        <v>30</v>
      </c>
      <c r="O410" s="97" t="s">
        <v>3</v>
      </c>
    </row>
    <row r="411" spans="1:15" ht="46.8" x14ac:dyDescent="0.25">
      <c r="A411" s="148" t="s">
        <v>64</v>
      </c>
      <c r="B411" s="149"/>
      <c r="C411" s="150" t="s">
        <v>72</v>
      </c>
      <c r="D411" s="151"/>
      <c r="E411" s="148" t="s">
        <v>1075</v>
      </c>
      <c r="F411" s="149"/>
      <c r="G411" s="98"/>
      <c r="H411" s="148"/>
      <c r="I411" s="149"/>
      <c r="J411" s="98" t="s">
        <v>1088</v>
      </c>
      <c r="K411" s="98" t="s">
        <v>1127</v>
      </c>
      <c r="L411" s="28">
        <v>1</v>
      </c>
      <c r="M411" s="29">
        <v>372.63</v>
      </c>
      <c r="N411" s="57">
        <f t="shared" si="7"/>
        <v>372.63</v>
      </c>
      <c r="O411" s="98" t="s">
        <v>3</v>
      </c>
    </row>
    <row r="412" spans="1:15" ht="46.8" x14ac:dyDescent="0.25">
      <c r="A412" s="148" t="s">
        <v>64</v>
      </c>
      <c r="B412" s="149"/>
      <c r="C412" s="150" t="s">
        <v>72</v>
      </c>
      <c r="D412" s="151"/>
      <c r="E412" s="148" t="s">
        <v>1075</v>
      </c>
      <c r="F412" s="149"/>
      <c r="G412" s="98"/>
      <c r="H412" s="148"/>
      <c r="I412" s="149"/>
      <c r="J412" s="98" t="s">
        <v>1089</v>
      </c>
      <c r="K412" s="98" t="s">
        <v>1128</v>
      </c>
      <c r="L412" s="28">
        <v>2</v>
      </c>
      <c r="M412" s="29">
        <v>12.55</v>
      </c>
      <c r="N412" s="57">
        <f t="shared" si="7"/>
        <v>25.1</v>
      </c>
      <c r="O412" s="98" t="s">
        <v>3</v>
      </c>
    </row>
    <row r="413" spans="1:15" ht="46.8" x14ac:dyDescent="0.25">
      <c r="A413" s="148" t="s">
        <v>64</v>
      </c>
      <c r="B413" s="149"/>
      <c r="C413" s="150" t="s">
        <v>72</v>
      </c>
      <c r="D413" s="151"/>
      <c r="E413" s="148" t="s">
        <v>1075</v>
      </c>
      <c r="F413" s="149"/>
      <c r="G413" s="98" t="s">
        <v>1078</v>
      </c>
      <c r="H413" s="148"/>
      <c r="I413" s="149"/>
      <c r="J413" s="98" t="s">
        <v>1090</v>
      </c>
      <c r="K413" s="98" t="s">
        <v>1129</v>
      </c>
      <c r="L413" s="28">
        <v>2</v>
      </c>
      <c r="M413" s="29">
        <v>40.479999999999997</v>
      </c>
      <c r="N413" s="57">
        <f t="shared" si="7"/>
        <v>80.959999999999994</v>
      </c>
      <c r="O413" s="98" t="s">
        <v>3</v>
      </c>
    </row>
    <row r="414" spans="1:15" ht="46.8" x14ac:dyDescent="0.25">
      <c r="A414" s="148" t="s">
        <v>64</v>
      </c>
      <c r="B414" s="149"/>
      <c r="C414" s="150" t="s">
        <v>72</v>
      </c>
      <c r="D414" s="151"/>
      <c r="E414" s="148" t="s">
        <v>1075</v>
      </c>
      <c r="F414" s="149"/>
      <c r="G414" s="98"/>
      <c r="H414" s="148"/>
      <c r="I414" s="149"/>
      <c r="J414" s="98" t="s">
        <v>1091</v>
      </c>
      <c r="K414" s="98" t="s">
        <v>1130</v>
      </c>
      <c r="L414" s="28">
        <v>10</v>
      </c>
      <c r="M414" s="29">
        <v>249.89</v>
      </c>
      <c r="N414" s="57">
        <f t="shared" si="7"/>
        <v>2498.8999999999996</v>
      </c>
      <c r="O414" s="98" t="s">
        <v>3</v>
      </c>
    </row>
    <row r="415" spans="1:15" ht="46.8" x14ac:dyDescent="0.25">
      <c r="A415" s="148" t="s">
        <v>64</v>
      </c>
      <c r="B415" s="149"/>
      <c r="C415" s="150" t="s">
        <v>72</v>
      </c>
      <c r="D415" s="151"/>
      <c r="E415" s="148" t="s">
        <v>1075</v>
      </c>
      <c r="F415" s="149"/>
      <c r="G415" s="98"/>
      <c r="H415" s="148"/>
      <c r="I415" s="149"/>
      <c r="J415" s="98" t="s">
        <v>1092</v>
      </c>
      <c r="K415" s="98" t="s">
        <v>1131</v>
      </c>
      <c r="L415" s="28">
        <v>36</v>
      </c>
      <c r="M415" s="29">
        <v>5.96</v>
      </c>
      <c r="N415" s="57">
        <f t="shared" si="7"/>
        <v>214.56</v>
      </c>
      <c r="O415" s="98" t="s">
        <v>3</v>
      </c>
    </row>
    <row r="416" spans="1:15" ht="46.8" x14ac:dyDescent="0.25">
      <c r="A416" s="148" t="s">
        <v>64</v>
      </c>
      <c r="B416" s="149"/>
      <c r="C416" s="150" t="s">
        <v>72</v>
      </c>
      <c r="D416" s="151"/>
      <c r="E416" s="148" t="s">
        <v>1075</v>
      </c>
      <c r="F416" s="149"/>
      <c r="G416" s="98"/>
      <c r="H416" s="148"/>
      <c r="I416" s="149"/>
      <c r="J416" s="98" t="s">
        <v>1093</v>
      </c>
      <c r="K416" s="98" t="s">
        <v>1132</v>
      </c>
      <c r="L416" s="28">
        <v>3</v>
      </c>
      <c r="M416" s="29">
        <v>12.49</v>
      </c>
      <c r="N416" s="57">
        <f t="shared" si="7"/>
        <v>37.47</v>
      </c>
      <c r="O416" s="98" t="s">
        <v>3</v>
      </c>
    </row>
    <row r="417" spans="1:15" ht="46.8" x14ac:dyDescent="0.25">
      <c r="A417" s="148" t="s">
        <v>64</v>
      </c>
      <c r="B417" s="149"/>
      <c r="C417" s="150" t="s">
        <v>72</v>
      </c>
      <c r="D417" s="151"/>
      <c r="E417" s="148" t="s">
        <v>1075</v>
      </c>
      <c r="F417" s="149"/>
      <c r="G417" s="98" t="s">
        <v>1079</v>
      </c>
      <c r="H417" s="148"/>
      <c r="I417" s="149"/>
      <c r="J417" s="98" t="s">
        <v>1094</v>
      </c>
      <c r="K417" s="98" t="s">
        <v>1133</v>
      </c>
      <c r="L417" s="28">
        <v>6</v>
      </c>
      <c r="M417" s="29">
        <v>32.49</v>
      </c>
      <c r="N417" s="57">
        <f t="shared" si="7"/>
        <v>194.94</v>
      </c>
      <c r="O417" s="98" t="s">
        <v>3</v>
      </c>
    </row>
    <row r="418" spans="1:15" ht="46.8" x14ac:dyDescent="0.25">
      <c r="A418" s="148" t="s">
        <v>64</v>
      </c>
      <c r="B418" s="149"/>
      <c r="C418" s="150" t="s">
        <v>72</v>
      </c>
      <c r="D418" s="151"/>
      <c r="E418" s="148" t="s">
        <v>1075</v>
      </c>
      <c r="F418" s="149"/>
      <c r="G418" s="98"/>
      <c r="H418" s="148"/>
      <c r="I418" s="149"/>
      <c r="J418" s="98" t="s">
        <v>1095</v>
      </c>
      <c r="K418" s="98" t="s">
        <v>1134</v>
      </c>
      <c r="L418" s="28">
        <v>4</v>
      </c>
      <c r="M418" s="29">
        <v>24.74</v>
      </c>
      <c r="N418" s="57">
        <f t="shared" si="7"/>
        <v>98.96</v>
      </c>
      <c r="O418" s="98" t="s">
        <v>3</v>
      </c>
    </row>
    <row r="419" spans="1:15" ht="46.8" x14ac:dyDescent="0.25">
      <c r="A419" s="148" t="s">
        <v>64</v>
      </c>
      <c r="B419" s="149"/>
      <c r="C419" s="150" t="s">
        <v>72</v>
      </c>
      <c r="D419" s="151"/>
      <c r="E419" s="148" t="s">
        <v>1075</v>
      </c>
      <c r="F419" s="149"/>
      <c r="G419" s="98"/>
      <c r="H419" s="148"/>
      <c r="I419" s="149"/>
      <c r="J419" s="98" t="s">
        <v>1096</v>
      </c>
      <c r="K419" s="98" t="s">
        <v>1135</v>
      </c>
      <c r="L419" s="28">
        <v>10</v>
      </c>
      <c r="M419" s="29">
        <v>110.03</v>
      </c>
      <c r="N419" s="57">
        <f t="shared" si="7"/>
        <v>1100.3</v>
      </c>
      <c r="O419" s="98" t="s">
        <v>3</v>
      </c>
    </row>
    <row r="420" spans="1:15" ht="46.8" x14ac:dyDescent="0.25">
      <c r="A420" s="148" t="s">
        <v>64</v>
      </c>
      <c r="B420" s="149"/>
      <c r="C420" s="150" t="s">
        <v>72</v>
      </c>
      <c r="D420" s="151"/>
      <c r="E420" s="148" t="s">
        <v>1075</v>
      </c>
      <c r="F420" s="149"/>
      <c r="G420" s="98"/>
      <c r="H420" s="148"/>
      <c r="I420" s="149"/>
      <c r="J420" s="98" t="s">
        <v>1097</v>
      </c>
      <c r="K420" s="98" t="s">
        <v>1136</v>
      </c>
      <c r="L420" s="28">
        <v>3</v>
      </c>
      <c r="M420" s="29">
        <v>57.93</v>
      </c>
      <c r="N420" s="57">
        <f t="shared" si="7"/>
        <v>173.79</v>
      </c>
      <c r="O420" s="98" t="s">
        <v>3</v>
      </c>
    </row>
    <row r="421" spans="1:15" ht="46.8" x14ac:dyDescent="0.25">
      <c r="A421" s="148" t="s">
        <v>64</v>
      </c>
      <c r="B421" s="149"/>
      <c r="C421" s="150" t="s">
        <v>72</v>
      </c>
      <c r="D421" s="151"/>
      <c r="E421" s="148" t="s">
        <v>1075</v>
      </c>
      <c r="F421" s="149"/>
      <c r="G421" s="98" t="s">
        <v>547</v>
      </c>
      <c r="H421" s="148"/>
      <c r="I421" s="149"/>
      <c r="J421" s="98" t="s">
        <v>1098</v>
      </c>
      <c r="K421" s="98" t="s">
        <v>1137</v>
      </c>
      <c r="L421" s="28">
        <v>1</v>
      </c>
      <c r="M421" s="29">
        <v>71.25</v>
      </c>
      <c r="N421" s="57">
        <f t="shared" si="7"/>
        <v>71.25</v>
      </c>
      <c r="O421" s="98" t="s">
        <v>3</v>
      </c>
    </row>
    <row r="422" spans="1:15" ht="46.8" x14ac:dyDescent="0.25">
      <c r="A422" s="148" t="s">
        <v>64</v>
      </c>
      <c r="B422" s="149"/>
      <c r="C422" s="150" t="s">
        <v>72</v>
      </c>
      <c r="D422" s="151"/>
      <c r="E422" s="148" t="s">
        <v>1075</v>
      </c>
      <c r="F422" s="149"/>
      <c r="G422" s="98" t="s">
        <v>547</v>
      </c>
      <c r="H422" s="148"/>
      <c r="I422" s="149"/>
      <c r="J422" s="98" t="s">
        <v>1099</v>
      </c>
      <c r="K422" s="98" t="s">
        <v>1138</v>
      </c>
      <c r="L422" s="28">
        <v>18</v>
      </c>
      <c r="M422" s="29">
        <v>63.5</v>
      </c>
      <c r="N422" s="57">
        <f t="shared" si="7"/>
        <v>1143</v>
      </c>
      <c r="O422" s="98" t="s">
        <v>3</v>
      </c>
    </row>
    <row r="423" spans="1:15" ht="46.8" x14ac:dyDescent="0.25">
      <c r="A423" s="148" t="s">
        <v>64</v>
      </c>
      <c r="B423" s="149"/>
      <c r="C423" s="150" t="s">
        <v>72</v>
      </c>
      <c r="D423" s="151"/>
      <c r="E423" s="148" t="s">
        <v>1075</v>
      </c>
      <c r="F423" s="149"/>
      <c r="G423" s="98"/>
      <c r="H423" s="148"/>
      <c r="I423" s="149"/>
      <c r="J423" s="98" t="s">
        <v>1100</v>
      </c>
      <c r="K423" s="98" t="s">
        <v>1139</v>
      </c>
      <c r="L423" s="28">
        <v>1</v>
      </c>
      <c r="M423" s="29">
        <v>102.46</v>
      </c>
      <c r="N423" s="57">
        <f t="shared" si="7"/>
        <v>102.46</v>
      </c>
      <c r="O423" s="98" t="s">
        <v>3</v>
      </c>
    </row>
    <row r="424" spans="1:15" ht="46.8" x14ac:dyDescent="0.25">
      <c r="A424" s="148" t="s">
        <v>64</v>
      </c>
      <c r="B424" s="149"/>
      <c r="C424" s="150" t="s">
        <v>72</v>
      </c>
      <c r="D424" s="151"/>
      <c r="E424" s="148" t="s">
        <v>1075</v>
      </c>
      <c r="F424" s="149"/>
      <c r="G424" s="98"/>
      <c r="H424" s="148"/>
      <c r="I424" s="149"/>
      <c r="J424" s="98" t="s">
        <v>1101</v>
      </c>
      <c r="K424" s="98" t="s">
        <v>1140</v>
      </c>
      <c r="L424" s="28">
        <v>1</v>
      </c>
      <c r="M424" s="29">
        <v>75</v>
      </c>
      <c r="N424" s="57">
        <f t="shared" si="7"/>
        <v>75</v>
      </c>
      <c r="O424" s="98" t="s">
        <v>3</v>
      </c>
    </row>
    <row r="425" spans="1:15" ht="46.8" x14ac:dyDescent="0.25">
      <c r="A425" s="148" t="s">
        <v>64</v>
      </c>
      <c r="B425" s="149"/>
      <c r="C425" s="150" t="s">
        <v>72</v>
      </c>
      <c r="D425" s="151"/>
      <c r="E425" s="148" t="s">
        <v>1075</v>
      </c>
      <c r="F425" s="149"/>
      <c r="G425" s="98"/>
      <c r="H425" s="148"/>
      <c r="I425" s="149"/>
      <c r="J425" s="98" t="s">
        <v>1102</v>
      </c>
      <c r="K425" s="98" t="s">
        <v>1141</v>
      </c>
      <c r="L425" s="28">
        <v>1</v>
      </c>
      <c r="M425" s="29">
        <v>123.52</v>
      </c>
      <c r="N425" s="57">
        <f t="shared" si="7"/>
        <v>123.52</v>
      </c>
      <c r="O425" s="98" t="s">
        <v>3</v>
      </c>
    </row>
    <row r="426" spans="1:15" ht="46.8" x14ac:dyDescent="0.25">
      <c r="A426" s="148" t="s">
        <v>64</v>
      </c>
      <c r="B426" s="149"/>
      <c r="C426" s="150" t="s">
        <v>72</v>
      </c>
      <c r="D426" s="151"/>
      <c r="E426" s="148" t="s">
        <v>1075</v>
      </c>
      <c r="F426" s="149"/>
      <c r="G426" s="98" t="s">
        <v>1080</v>
      </c>
      <c r="H426" s="148"/>
      <c r="I426" s="149"/>
      <c r="J426" s="98" t="s">
        <v>1103</v>
      </c>
      <c r="K426" s="98" t="s">
        <v>1142</v>
      </c>
      <c r="L426" s="28">
        <v>1</v>
      </c>
      <c r="M426" s="29">
        <v>99.19</v>
      </c>
      <c r="N426" s="57">
        <f t="shared" si="7"/>
        <v>99.19</v>
      </c>
      <c r="O426" s="98" t="s">
        <v>3</v>
      </c>
    </row>
    <row r="427" spans="1:15" ht="46.8" x14ac:dyDescent="0.25">
      <c r="A427" s="148" t="s">
        <v>64</v>
      </c>
      <c r="B427" s="149"/>
      <c r="C427" s="150" t="s">
        <v>72</v>
      </c>
      <c r="D427" s="151"/>
      <c r="E427" s="148" t="s">
        <v>1075</v>
      </c>
      <c r="F427" s="149"/>
      <c r="G427" s="98" t="s">
        <v>1080</v>
      </c>
      <c r="H427" s="148"/>
      <c r="I427" s="149"/>
      <c r="J427" s="98" t="s">
        <v>1104</v>
      </c>
      <c r="K427" s="98" t="s">
        <v>1142</v>
      </c>
      <c r="L427" s="28">
        <v>1</v>
      </c>
      <c r="M427" s="29">
        <v>111.5</v>
      </c>
      <c r="N427" s="57">
        <f t="shared" si="7"/>
        <v>111.5</v>
      </c>
      <c r="O427" s="98" t="s">
        <v>3</v>
      </c>
    </row>
    <row r="428" spans="1:15" ht="46.8" x14ac:dyDescent="0.25">
      <c r="A428" s="148" t="s">
        <v>64</v>
      </c>
      <c r="B428" s="149"/>
      <c r="C428" s="150" t="s">
        <v>72</v>
      </c>
      <c r="D428" s="151"/>
      <c r="E428" s="148" t="s">
        <v>1075</v>
      </c>
      <c r="F428" s="149"/>
      <c r="G428" s="98"/>
      <c r="H428" s="148"/>
      <c r="I428" s="149"/>
      <c r="J428" s="98" t="s">
        <v>1105</v>
      </c>
      <c r="K428" s="98" t="s">
        <v>1143</v>
      </c>
      <c r="L428" s="28">
        <v>1</v>
      </c>
      <c r="M428" s="29">
        <v>76.8</v>
      </c>
      <c r="N428" s="57">
        <f t="shared" si="7"/>
        <v>76.8</v>
      </c>
      <c r="O428" s="98" t="s">
        <v>3</v>
      </c>
    </row>
    <row r="429" spans="1:15" ht="46.8" x14ac:dyDescent="0.25">
      <c r="A429" s="148" t="s">
        <v>64</v>
      </c>
      <c r="B429" s="149"/>
      <c r="C429" s="150" t="s">
        <v>72</v>
      </c>
      <c r="D429" s="151"/>
      <c r="E429" s="148" t="s">
        <v>1075</v>
      </c>
      <c r="F429" s="149"/>
      <c r="G429" s="98"/>
      <c r="H429" s="148"/>
      <c r="I429" s="149"/>
      <c r="J429" s="98" t="s">
        <v>1106</v>
      </c>
      <c r="K429" s="98" t="s">
        <v>1144</v>
      </c>
      <c r="L429" s="28">
        <v>2</v>
      </c>
      <c r="M429" s="29">
        <v>286.83</v>
      </c>
      <c r="N429" s="57">
        <f t="shared" si="7"/>
        <v>573.66</v>
      </c>
      <c r="O429" s="98" t="s">
        <v>3</v>
      </c>
    </row>
    <row r="430" spans="1:15" ht="46.8" x14ac:dyDescent="0.25">
      <c r="A430" s="148" t="s">
        <v>64</v>
      </c>
      <c r="B430" s="149"/>
      <c r="C430" s="150" t="s">
        <v>72</v>
      </c>
      <c r="D430" s="151"/>
      <c r="E430" s="148" t="s">
        <v>1075</v>
      </c>
      <c r="F430" s="149"/>
      <c r="G430" s="98"/>
      <c r="H430" s="148"/>
      <c r="I430" s="149"/>
      <c r="J430" s="98" t="s">
        <v>1107</v>
      </c>
      <c r="K430" s="98" t="s">
        <v>1145</v>
      </c>
      <c r="L430" s="28">
        <v>6</v>
      </c>
      <c r="M430" s="29">
        <v>65.98</v>
      </c>
      <c r="N430" s="57">
        <f t="shared" si="7"/>
        <v>395.88</v>
      </c>
      <c r="O430" s="98" t="s">
        <v>3</v>
      </c>
    </row>
    <row r="431" spans="1:15" ht="46.8" x14ac:dyDescent="0.25">
      <c r="A431" s="148" t="s">
        <v>64</v>
      </c>
      <c r="B431" s="149"/>
      <c r="C431" s="150" t="s">
        <v>72</v>
      </c>
      <c r="D431" s="151"/>
      <c r="E431" s="148" t="s">
        <v>1075</v>
      </c>
      <c r="F431" s="149"/>
      <c r="G431" s="98" t="s">
        <v>1081</v>
      </c>
      <c r="H431" s="148"/>
      <c r="I431" s="149"/>
      <c r="J431" s="98" t="s">
        <v>1108</v>
      </c>
      <c r="K431" s="98" t="s">
        <v>1146</v>
      </c>
      <c r="L431" s="28">
        <v>2</v>
      </c>
      <c r="M431" s="29">
        <v>538.94000000000005</v>
      </c>
      <c r="N431" s="57">
        <f t="shared" si="7"/>
        <v>1077.8800000000001</v>
      </c>
      <c r="O431" s="98" t="s">
        <v>3</v>
      </c>
    </row>
    <row r="432" spans="1:15" ht="46.8" x14ac:dyDescent="0.25">
      <c r="A432" s="148" t="s">
        <v>64</v>
      </c>
      <c r="B432" s="149"/>
      <c r="C432" s="150" t="s">
        <v>72</v>
      </c>
      <c r="D432" s="151"/>
      <c r="E432" s="148" t="s">
        <v>1075</v>
      </c>
      <c r="F432" s="149"/>
      <c r="G432" s="98"/>
      <c r="H432" s="148"/>
      <c r="I432" s="149"/>
      <c r="J432" s="98" t="s">
        <v>1091</v>
      </c>
      <c r="K432" s="98" t="s">
        <v>1130</v>
      </c>
      <c r="L432" s="28">
        <v>2</v>
      </c>
      <c r="M432" s="29">
        <v>249.89</v>
      </c>
      <c r="N432" s="57">
        <f t="shared" si="7"/>
        <v>499.78</v>
      </c>
      <c r="O432" s="98" t="s">
        <v>3</v>
      </c>
    </row>
    <row r="433" spans="1:15" ht="46.8" x14ac:dyDescent="0.25">
      <c r="A433" s="148" t="s">
        <v>64</v>
      </c>
      <c r="B433" s="149"/>
      <c r="C433" s="150" t="s">
        <v>72</v>
      </c>
      <c r="D433" s="151"/>
      <c r="E433" s="148" t="s">
        <v>1075</v>
      </c>
      <c r="F433" s="149"/>
      <c r="G433" s="98"/>
      <c r="H433" s="148"/>
      <c r="I433" s="149"/>
      <c r="J433" s="98" t="s">
        <v>1109</v>
      </c>
      <c r="K433" s="98" t="s">
        <v>1147</v>
      </c>
      <c r="L433" s="28">
        <v>2</v>
      </c>
      <c r="M433" s="29">
        <v>106.97</v>
      </c>
      <c r="N433" s="57">
        <f t="shared" si="7"/>
        <v>213.94</v>
      </c>
      <c r="O433" s="98" t="s">
        <v>3</v>
      </c>
    </row>
    <row r="434" spans="1:15" ht="46.8" x14ac:dyDescent="0.25">
      <c r="A434" s="148" t="s">
        <v>64</v>
      </c>
      <c r="B434" s="149"/>
      <c r="C434" s="150" t="s">
        <v>72</v>
      </c>
      <c r="D434" s="151"/>
      <c r="E434" s="148" t="s">
        <v>1075</v>
      </c>
      <c r="F434" s="149"/>
      <c r="G434" s="98" t="s">
        <v>547</v>
      </c>
      <c r="H434" s="148"/>
      <c r="I434" s="149"/>
      <c r="J434" s="98" t="s">
        <v>1110</v>
      </c>
      <c r="K434" s="21" t="s">
        <v>1152</v>
      </c>
      <c r="L434" s="28">
        <v>1</v>
      </c>
      <c r="M434" s="29">
        <v>637.49</v>
      </c>
      <c r="N434" s="57">
        <f t="shared" si="7"/>
        <v>637.49</v>
      </c>
      <c r="O434" s="98" t="s">
        <v>3</v>
      </c>
    </row>
    <row r="435" spans="1:15" ht="46.8" x14ac:dyDescent="0.25">
      <c r="A435" s="148" t="s">
        <v>64</v>
      </c>
      <c r="B435" s="149"/>
      <c r="C435" s="150" t="s">
        <v>72</v>
      </c>
      <c r="D435" s="151"/>
      <c r="E435" s="148" t="s">
        <v>1075</v>
      </c>
      <c r="F435" s="149"/>
      <c r="G435" s="98"/>
      <c r="H435" s="148"/>
      <c r="I435" s="149"/>
      <c r="J435" s="98" t="s">
        <v>1111</v>
      </c>
      <c r="K435" s="98" t="s">
        <v>1148</v>
      </c>
      <c r="L435" s="28">
        <v>1</v>
      </c>
      <c r="M435" s="29">
        <v>387.74</v>
      </c>
      <c r="N435" s="57">
        <f t="shared" si="7"/>
        <v>387.74</v>
      </c>
      <c r="O435" s="98" t="s">
        <v>3</v>
      </c>
    </row>
    <row r="436" spans="1:15" ht="46.8" x14ac:dyDescent="0.25">
      <c r="A436" s="148" t="s">
        <v>64</v>
      </c>
      <c r="B436" s="149"/>
      <c r="C436" s="150" t="s">
        <v>72</v>
      </c>
      <c r="D436" s="151"/>
      <c r="E436" s="148" t="s">
        <v>1075</v>
      </c>
      <c r="F436" s="149"/>
      <c r="G436" s="98"/>
      <c r="H436" s="148"/>
      <c r="I436" s="149"/>
      <c r="J436" s="98" t="s">
        <v>1112</v>
      </c>
      <c r="K436" s="98" t="s">
        <v>1149</v>
      </c>
      <c r="L436" s="28">
        <v>1</v>
      </c>
      <c r="M436" s="29">
        <v>44.61</v>
      </c>
      <c r="N436" s="57">
        <f t="shared" si="7"/>
        <v>44.61</v>
      </c>
      <c r="O436" s="98" t="s">
        <v>3</v>
      </c>
    </row>
    <row r="437" spans="1:15" ht="46.8" x14ac:dyDescent="0.25">
      <c r="A437" s="148" t="s">
        <v>64</v>
      </c>
      <c r="B437" s="149"/>
      <c r="C437" s="150" t="s">
        <v>72</v>
      </c>
      <c r="D437" s="151"/>
      <c r="E437" s="148" t="s">
        <v>1075</v>
      </c>
      <c r="F437" s="149"/>
      <c r="G437" s="98"/>
      <c r="H437" s="148"/>
      <c r="I437" s="149"/>
      <c r="J437" s="98" t="s">
        <v>1113</v>
      </c>
      <c r="K437" s="98" t="s">
        <v>1150</v>
      </c>
      <c r="L437" s="28">
        <v>8</v>
      </c>
      <c r="M437" s="29">
        <v>413.17</v>
      </c>
      <c r="N437" s="57">
        <f t="shared" si="7"/>
        <v>3305.36</v>
      </c>
      <c r="O437" s="98" t="s">
        <v>3</v>
      </c>
    </row>
    <row r="438" spans="1:15" ht="46.8" x14ac:dyDescent="0.25">
      <c r="A438" s="148" t="s">
        <v>64</v>
      </c>
      <c r="B438" s="149"/>
      <c r="C438" s="150" t="s">
        <v>72</v>
      </c>
      <c r="D438" s="151"/>
      <c r="E438" s="148" t="s">
        <v>1075</v>
      </c>
      <c r="F438" s="149"/>
      <c r="G438" s="98"/>
      <c r="H438" s="148"/>
      <c r="I438" s="149"/>
      <c r="J438" s="98" t="s">
        <v>1114</v>
      </c>
      <c r="K438" s="98" t="s">
        <v>1151</v>
      </c>
      <c r="L438" s="28">
        <v>10</v>
      </c>
      <c r="M438" s="29">
        <v>354</v>
      </c>
      <c r="N438" s="57">
        <f t="shared" si="7"/>
        <v>3540</v>
      </c>
      <c r="O438" s="98" t="s">
        <v>3</v>
      </c>
    </row>
    <row r="439" spans="1:15" ht="46.8" x14ac:dyDescent="0.25">
      <c r="A439" s="148" t="s">
        <v>64</v>
      </c>
      <c r="B439" s="149"/>
      <c r="C439" s="150" t="s">
        <v>72</v>
      </c>
      <c r="D439" s="151"/>
      <c r="E439" s="148" t="s">
        <v>1075</v>
      </c>
      <c r="F439" s="149"/>
      <c r="G439" s="98"/>
      <c r="H439" s="148"/>
      <c r="I439" s="149"/>
      <c r="J439" s="98" t="s">
        <v>1115</v>
      </c>
      <c r="K439" s="98" t="s">
        <v>1153</v>
      </c>
      <c r="L439" s="28">
        <v>4</v>
      </c>
      <c r="M439" s="29">
        <v>689.54</v>
      </c>
      <c r="N439" s="57">
        <f t="shared" si="7"/>
        <v>2758.16</v>
      </c>
      <c r="O439" s="98" t="s">
        <v>3</v>
      </c>
    </row>
    <row r="440" spans="1:15" ht="46.8" x14ac:dyDescent="0.25">
      <c r="A440" s="148" t="s">
        <v>64</v>
      </c>
      <c r="B440" s="149"/>
      <c r="C440" s="150" t="s">
        <v>72</v>
      </c>
      <c r="D440" s="151"/>
      <c r="E440" s="148" t="s">
        <v>1075</v>
      </c>
      <c r="F440" s="149"/>
      <c r="G440" s="98" t="s">
        <v>1082</v>
      </c>
      <c r="H440" s="148"/>
      <c r="I440" s="149"/>
      <c r="J440" s="98" t="s">
        <v>1116</v>
      </c>
      <c r="K440" s="98" t="s">
        <v>1157</v>
      </c>
      <c r="L440" s="28">
        <v>1</v>
      </c>
      <c r="M440" s="29">
        <v>115.81</v>
      </c>
      <c r="N440" s="57">
        <f t="shared" si="7"/>
        <v>115.81</v>
      </c>
      <c r="O440" s="98" t="s">
        <v>3</v>
      </c>
    </row>
    <row r="441" spans="1:15" ht="46.8" x14ac:dyDescent="0.25">
      <c r="A441" s="148" t="s">
        <v>64</v>
      </c>
      <c r="B441" s="149"/>
      <c r="C441" s="150" t="s">
        <v>72</v>
      </c>
      <c r="D441" s="151"/>
      <c r="E441" s="148" t="s">
        <v>1075</v>
      </c>
      <c r="F441" s="149"/>
      <c r="G441" s="98"/>
      <c r="H441" s="148"/>
      <c r="I441" s="149"/>
      <c r="J441" s="98" t="s">
        <v>1117</v>
      </c>
      <c r="K441" s="98" t="s">
        <v>1154</v>
      </c>
      <c r="L441" s="28">
        <v>3</v>
      </c>
      <c r="M441" s="29">
        <v>625</v>
      </c>
      <c r="N441" s="57">
        <f t="shared" si="7"/>
        <v>1875</v>
      </c>
      <c r="O441" s="98" t="s">
        <v>3</v>
      </c>
    </row>
    <row r="442" spans="1:15" ht="46.8" x14ac:dyDescent="0.25">
      <c r="A442" s="148" t="s">
        <v>64</v>
      </c>
      <c r="B442" s="149"/>
      <c r="C442" s="150" t="s">
        <v>72</v>
      </c>
      <c r="D442" s="151"/>
      <c r="E442" s="148" t="s">
        <v>1075</v>
      </c>
      <c r="F442" s="149"/>
      <c r="G442" s="98"/>
      <c r="H442" s="148"/>
      <c r="I442" s="149"/>
      <c r="J442" s="98" t="s">
        <v>1118</v>
      </c>
      <c r="K442" s="98" t="s">
        <v>1155</v>
      </c>
      <c r="L442" s="28">
        <v>1</v>
      </c>
      <c r="M442" s="29">
        <v>330.51</v>
      </c>
      <c r="N442" s="57">
        <f t="shared" si="7"/>
        <v>330.51</v>
      </c>
      <c r="O442" s="98" t="s">
        <v>3</v>
      </c>
    </row>
    <row r="443" spans="1:15" ht="46.8" x14ac:dyDescent="0.25">
      <c r="A443" s="148" t="s">
        <v>64</v>
      </c>
      <c r="B443" s="149"/>
      <c r="C443" s="150" t="s">
        <v>72</v>
      </c>
      <c r="D443" s="151"/>
      <c r="E443" s="148" t="s">
        <v>1075</v>
      </c>
      <c r="F443" s="149"/>
      <c r="G443" s="98"/>
      <c r="H443" s="148"/>
      <c r="I443" s="149"/>
      <c r="J443" s="98" t="s">
        <v>1119</v>
      </c>
      <c r="K443" s="98" t="s">
        <v>1156</v>
      </c>
      <c r="L443" s="28">
        <v>3</v>
      </c>
      <c r="M443" s="29">
        <v>409.39</v>
      </c>
      <c r="N443" s="57">
        <f t="shared" si="7"/>
        <v>1228.17</v>
      </c>
      <c r="O443" s="98" t="s">
        <v>3</v>
      </c>
    </row>
    <row r="444" spans="1:15" ht="46.8" x14ac:dyDescent="0.25">
      <c r="A444" s="148" t="s">
        <v>64</v>
      </c>
      <c r="B444" s="149"/>
      <c r="C444" s="150" t="s">
        <v>72</v>
      </c>
      <c r="D444" s="151"/>
      <c r="E444" s="148" t="s">
        <v>1075</v>
      </c>
      <c r="F444" s="149"/>
      <c r="G444" s="98"/>
      <c r="H444" s="148"/>
      <c r="I444" s="149"/>
      <c r="J444" s="98" t="s">
        <v>1120</v>
      </c>
      <c r="K444" s="98" t="s">
        <v>1158</v>
      </c>
      <c r="L444" s="28">
        <v>4</v>
      </c>
      <c r="M444" s="29">
        <v>92.11</v>
      </c>
      <c r="N444" s="57">
        <f t="shared" si="7"/>
        <v>368.44</v>
      </c>
      <c r="O444" s="98" t="s">
        <v>3</v>
      </c>
    </row>
    <row r="445" spans="1:15" ht="46.8" x14ac:dyDescent="0.25">
      <c r="A445" s="148" t="s">
        <v>64</v>
      </c>
      <c r="B445" s="149"/>
      <c r="C445" s="150" t="s">
        <v>72</v>
      </c>
      <c r="D445" s="151"/>
      <c r="E445" s="148" t="s">
        <v>1075</v>
      </c>
      <c r="F445" s="149"/>
      <c r="G445" s="98"/>
      <c r="H445" s="148"/>
      <c r="I445" s="149"/>
      <c r="J445" s="98" t="s">
        <v>1121</v>
      </c>
      <c r="K445" s="98" t="s">
        <v>1159</v>
      </c>
      <c r="L445" s="28">
        <v>1</v>
      </c>
      <c r="M445" s="29">
        <v>2530.39</v>
      </c>
      <c r="N445" s="57">
        <f t="shared" si="7"/>
        <v>2530.39</v>
      </c>
      <c r="O445" s="98" t="s">
        <v>3</v>
      </c>
    </row>
    <row r="446" spans="1:15" ht="46.8" x14ac:dyDescent="0.25">
      <c r="A446" s="148"/>
      <c r="B446" s="149"/>
      <c r="C446" s="150"/>
      <c r="D446" s="151"/>
      <c r="E446" s="148" t="s">
        <v>1160</v>
      </c>
      <c r="F446" s="149"/>
      <c r="G446" s="98" t="s">
        <v>1161</v>
      </c>
      <c r="H446" s="148"/>
      <c r="I446" s="149"/>
      <c r="J446" s="21" t="s">
        <v>1165</v>
      </c>
      <c r="K446" s="98" t="s">
        <v>1173</v>
      </c>
      <c r="L446" s="28">
        <v>1</v>
      </c>
      <c r="M446" s="29">
        <v>1093.4000000000001</v>
      </c>
      <c r="N446" s="57">
        <f t="shared" si="7"/>
        <v>1093.4000000000001</v>
      </c>
      <c r="O446" s="98" t="s">
        <v>3</v>
      </c>
    </row>
    <row r="447" spans="1:15" ht="46.8" x14ac:dyDescent="0.25">
      <c r="A447" s="148"/>
      <c r="B447" s="149"/>
      <c r="C447" s="150"/>
      <c r="D447" s="151"/>
      <c r="E447" s="148" t="s">
        <v>1160</v>
      </c>
      <c r="F447" s="149"/>
      <c r="G447" s="98" t="s">
        <v>1162</v>
      </c>
      <c r="H447" s="148"/>
      <c r="I447" s="149"/>
      <c r="J447" s="98" t="s">
        <v>1166</v>
      </c>
      <c r="K447" s="98" t="s">
        <v>1174</v>
      </c>
      <c r="L447" s="28">
        <v>2</v>
      </c>
      <c r="M447" s="29">
        <v>737.1</v>
      </c>
      <c r="N447" s="57">
        <f t="shared" si="7"/>
        <v>1474.2</v>
      </c>
      <c r="O447" s="98" t="s">
        <v>3</v>
      </c>
    </row>
    <row r="448" spans="1:15" ht="46.8" x14ac:dyDescent="0.25">
      <c r="A448" s="148"/>
      <c r="B448" s="149"/>
      <c r="C448" s="150"/>
      <c r="D448" s="151"/>
      <c r="E448" s="148" t="s">
        <v>1160</v>
      </c>
      <c r="F448" s="149"/>
      <c r="G448" s="98" t="s">
        <v>1163</v>
      </c>
      <c r="H448" s="148"/>
      <c r="I448" s="149"/>
      <c r="J448" s="98" t="s">
        <v>1167</v>
      </c>
      <c r="K448" s="98" t="s">
        <v>1175</v>
      </c>
      <c r="L448" s="28">
        <v>24</v>
      </c>
      <c r="M448" s="29">
        <v>163.80000000000001</v>
      </c>
      <c r="N448" s="57">
        <f t="shared" ref="N448:N494" si="8">$L448*$M448</f>
        <v>3931.2000000000003</v>
      </c>
      <c r="O448" s="98" t="s">
        <v>3</v>
      </c>
    </row>
    <row r="449" spans="1:15" ht="46.8" x14ac:dyDescent="0.25">
      <c r="A449" s="148"/>
      <c r="B449" s="149"/>
      <c r="C449" s="150"/>
      <c r="D449" s="151"/>
      <c r="E449" s="148" t="s">
        <v>1160</v>
      </c>
      <c r="F449" s="149"/>
      <c r="G449" s="98" t="s">
        <v>1162</v>
      </c>
      <c r="H449" s="148"/>
      <c r="I449" s="149"/>
      <c r="J449" s="98" t="s">
        <v>1168</v>
      </c>
      <c r="K449" s="98" t="s">
        <v>1176</v>
      </c>
      <c r="L449" s="28">
        <v>10</v>
      </c>
      <c r="M449" s="29">
        <v>136.80000000000001</v>
      </c>
      <c r="N449" s="57">
        <f t="shared" si="8"/>
        <v>1368</v>
      </c>
      <c r="O449" s="98" t="s">
        <v>3</v>
      </c>
    </row>
    <row r="450" spans="1:15" ht="46.8" x14ac:dyDescent="0.25">
      <c r="A450" s="148"/>
      <c r="B450" s="149"/>
      <c r="C450" s="150"/>
      <c r="D450" s="151"/>
      <c r="E450" s="148" t="s">
        <v>1160</v>
      </c>
      <c r="F450" s="149"/>
      <c r="G450" s="98" t="s">
        <v>1164</v>
      </c>
      <c r="H450" s="148"/>
      <c r="I450" s="149"/>
      <c r="J450" s="98" t="s">
        <v>1169</v>
      </c>
      <c r="K450" s="98" t="s">
        <v>1177</v>
      </c>
      <c r="L450" s="28">
        <v>3</v>
      </c>
      <c r="M450" s="29">
        <v>39.24</v>
      </c>
      <c r="N450" s="57">
        <f t="shared" si="8"/>
        <v>117.72</v>
      </c>
      <c r="O450" s="98" t="s">
        <v>3</v>
      </c>
    </row>
    <row r="451" spans="1:15" ht="46.8" x14ac:dyDescent="0.25">
      <c r="A451" s="148"/>
      <c r="B451" s="149"/>
      <c r="C451" s="150"/>
      <c r="D451" s="151"/>
      <c r="E451" s="148" t="s">
        <v>1160</v>
      </c>
      <c r="F451" s="149"/>
      <c r="G451" s="98" t="s">
        <v>1162</v>
      </c>
      <c r="H451" s="148"/>
      <c r="I451" s="149"/>
      <c r="J451" s="98" t="s">
        <v>1170</v>
      </c>
      <c r="K451" s="98" t="s">
        <v>1178</v>
      </c>
      <c r="L451" s="28">
        <v>2</v>
      </c>
      <c r="M451" s="29">
        <v>19.7</v>
      </c>
      <c r="N451" s="57">
        <f t="shared" si="8"/>
        <v>39.4</v>
      </c>
      <c r="O451" s="98" t="s">
        <v>3</v>
      </c>
    </row>
    <row r="452" spans="1:15" ht="15.6" x14ac:dyDescent="0.25">
      <c r="A452" s="148"/>
      <c r="B452" s="149"/>
      <c r="C452" s="150"/>
      <c r="D452" s="151"/>
      <c r="E452" s="148" t="s">
        <v>1160</v>
      </c>
      <c r="F452" s="149"/>
      <c r="G452" s="98" t="s">
        <v>324</v>
      </c>
      <c r="H452" s="148"/>
      <c r="I452" s="149"/>
      <c r="J452" s="98" t="s">
        <v>1171</v>
      </c>
      <c r="K452" s="98" t="s">
        <v>1179</v>
      </c>
      <c r="L452" s="28">
        <v>2</v>
      </c>
      <c r="M452" s="29">
        <v>79.430000000000007</v>
      </c>
      <c r="N452" s="57">
        <f t="shared" si="8"/>
        <v>158.86000000000001</v>
      </c>
      <c r="O452" s="98"/>
    </row>
    <row r="453" spans="1:15" ht="46.8" x14ac:dyDescent="0.25">
      <c r="A453" s="148"/>
      <c r="B453" s="149"/>
      <c r="C453" s="150"/>
      <c r="D453" s="151"/>
      <c r="E453" s="148" t="s">
        <v>1160</v>
      </c>
      <c r="F453" s="149"/>
      <c r="G453" s="98" t="s">
        <v>743</v>
      </c>
      <c r="H453" s="148"/>
      <c r="I453" s="149"/>
      <c r="J453" s="98" t="s">
        <v>1172</v>
      </c>
      <c r="K453" s="98" t="s">
        <v>1180</v>
      </c>
      <c r="L453" s="28">
        <v>8</v>
      </c>
      <c r="M453" s="29">
        <v>18.899999999999999</v>
      </c>
      <c r="N453" s="57">
        <f t="shared" si="8"/>
        <v>151.19999999999999</v>
      </c>
      <c r="O453" s="98" t="s">
        <v>3</v>
      </c>
    </row>
    <row r="454" spans="1:15" ht="46.8" x14ac:dyDescent="0.25">
      <c r="A454" s="148"/>
      <c r="B454" s="149"/>
      <c r="C454" s="150"/>
      <c r="D454" s="151"/>
      <c r="E454" s="148" t="s">
        <v>1160</v>
      </c>
      <c r="F454" s="149"/>
      <c r="G454" s="98" t="s">
        <v>1045</v>
      </c>
      <c r="H454" s="148"/>
      <c r="I454" s="149"/>
      <c r="J454" s="21" t="s">
        <v>1187</v>
      </c>
      <c r="K454" s="98" t="s">
        <v>1181</v>
      </c>
      <c r="L454" s="28">
        <v>5</v>
      </c>
      <c r="M454" s="29">
        <v>17.8</v>
      </c>
      <c r="N454" s="57">
        <f t="shared" si="8"/>
        <v>89</v>
      </c>
      <c r="O454" s="98" t="s">
        <v>3</v>
      </c>
    </row>
    <row r="455" spans="1:15" ht="46.8" x14ac:dyDescent="0.25">
      <c r="A455" s="148" t="s">
        <v>64</v>
      </c>
      <c r="B455" s="149"/>
      <c r="C455" s="150" t="s">
        <v>72</v>
      </c>
      <c r="D455" s="151"/>
      <c r="E455" s="148" t="s">
        <v>1182</v>
      </c>
      <c r="F455" s="149"/>
      <c r="G455" s="98"/>
      <c r="H455" s="148"/>
      <c r="I455" s="149"/>
      <c r="J455" s="98" t="s">
        <v>1183</v>
      </c>
      <c r="K455" s="98" t="s">
        <v>1188</v>
      </c>
      <c r="L455" s="28">
        <v>1</v>
      </c>
      <c r="M455" s="29">
        <v>2039</v>
      </c>
      <c r="N455" s="57">
        <f t="shared" si="8"/>
        <v>2039</v>
      </c>
      <c r="O455" s="98" t="s">
        <v>3</v>
      </c>
    </row>
    <row r="456" spans="1:15" ht="46.8" x14ac:dyDescent="0.25">
      <c r="A456" s="148" t="s">
        <v>64</v>
      </c>
      <c r="B456" s="149"/>
      <c r="C456" s="150" t="s">
        <v>72</v>
      </c>
      <c r="D456" s="151"/>
      <c r="E456" s="148" t="s">
        <v>1182</v>
      </c>
      <c r="F456" s="149"/>
      <c r="G456" s="98"/>
      <c r="H456" s="148"/>
      <c r="I456" s="149"/>
      <c r="J456" s="98" t="s">
        <v>1184</v>
      </c>
      <c r="K456" s="98" t="s">
        <v>1189</v>
      </c>
      <c r="L456" s="28">
        <v>1</v>
      </c>
      <c r="M456" s="29">
        <v>131</v>
      </c>
      <c r="N456" s="57">
        <f t="shared" si="8"/>
        <v>131</v>
      </c>
      <c r="O456" s="98" t="s">
        <v>3</v>
      </c>
    </row>
    <row r="457" spans="1:15" ht="46.8" x14ac:dyDescent="0.25">
      <c r="A457" s="148" t="s">
        <v>64</v>
      </c>
      <c r="B457" s="149"/>
      <c r="C457" s="150" t="s">
        <v>72</v>
      </c>
      <c r="D457" s="151"/>
      <c r="E457" s="148" t="s">
        <v>1182</v>
      </c>
      <c r="F457" s="149"/>
      <c r="G457" s="98"/>
      <c r="H457" s="148"/>
      <c r="I457" s="149"/>
      <c r="J457" s="98" t="s">
        <v>1185</v>
      </c>
      <c r="K457" s="98" t="s">
        <v>1190</v>
      </c>
      <c r="L457" s="28">
        <v>1</v>
      </c>
      <c r="M457" s="29">
        <v>317</v>
      </c>
      <c r="N457" s="57">
        <f t="shared" si="8"/>
        <v>317</v>
      </c>
      <c r="O457" s="98" t="s">
        <v>3</v>
      </c>
    </row>
    <row r="458" spans="1:15" ht="46.8" x14ac:dyDescent="0.25">
      <c r="A458" s="148" t="s">
        <v>64</v>
      </c>
      <c r="B458" s="149"/>
      <c r="C458" s="150" t="s">
        <v>72</v>
      </c>
      <c r="D458" s="151"/>
      <c r="E458" s="148" t="s">
        <v>1182</v>
      </c>
      <c r="F458" s="149"/>
      <c r="G458" s="98"/>
      <c r="H458" s="148"/>
      <c r="I458" s="149"/>
      <c r="J458" s="98" t="s">
        <v>1186</v>
      </c>
      <c r="K458" s="98" t="s">
        <v>1191</v>
      </c>
      <c r="L458" s="28">
        <v>1</v>
      </c>
      <c r="M458" s="29">
        <v>116</v>
      </c>
      <c r="N458" s="57">
        <f t="shared" si="8"/>
        <v>116</v>
      </c>
      <c r="O458" s="98" t="s">
        <v>3</v>
      </c>
    </row>
    <row r="459" spans="1:15" ht="46.8" x14ac:dyDescent="0.25">
      <c r="A459" s="148" t="s">
        <v>59</v>
      </c>
      <c r="B459" s="149"/>
      <c r="C459" s="150" t="s">
        <v>60</v>
      </c>
      <c r="D459" s="151"/>
      <c r="E459" s="148" t="s">
        <v>1192</v>
      </c>
      <c r="F459" s="149"/>
      <c r="G459" s="98" t="s">
        <v>350</v>
      </c>
      <c r="H459" s="148"/>
      <c r="I459" s="149"/>
      <c r="J459" s="98" t="s">
        <v>1193</v>
      </c>
      <c r="K459" s="98" t="s">
        <v>1194</v>
      </c>
      <c r="L459" s="28">
        <v>1</v>
      </c>
      <c r="M459" s="29">
        <v>900</v>
      </c>
      <c r="N459" s="57">
        <f t="shared" si="8"/>
        <v>900</v>
      </c>
      <c r="O459" s="98" t="s">
        <v>3</v>
      </c>
    </row>
    <row r="460" spans="1:15" ht="46.8" x14ac:dyDescent="0.25">
      <c r="A460" s="148" t="s">
        <v>80</v>
      </c>
      <c r="B460" s="149"/>
      <c r="C460" s="150" t="s">
        <v>72</v>
      </c>
      <c r="D460" s="151"/>
      <c r="E460" s="148" t="s">
        <v>299</v>
      </c>
      <c r="F460" s="149"/>
      <c r="G460" s="98" t="s">
        <v>1195</v>
      </c>
      <c r="H460" s="148"/>
      <c r="I460" s="149"/>
      <c r="J460" s="98" t="s">
        <v>1196</v>
      </c>
      <c r="K460" s="98">
        <v>24522</v>
      </c>
      <c r="L460" s="28">
        <v>1</v>
      </c>
      <c r="M460" s="29">
        <v>691.13</v>
      </c>
      <c r="N460" s="57">
        <f t="shared" si="8"/>
        <v>691.13</v>
      </c>
      <c r="O460" s="98" t="s">
        <v>3</v>
      </c>
    </row>
    <row r="461" spans="1:15" ht="46.8" x14ac:dyDescent="0.25">
      <c r="A461" s="148"/>
      <c r="B461" s="149"/>
      <c r="C461" s="150"/>
      <c r="D461" s="151"/>
      <c r="E461" s="148" t="s">
        <v>1160</v>
      </c>
      <c r="F461" s="149"/>
      <c r="G461" s="98"/>
      <c r="H461" s="148"/>
      <c r="I461" s="149"/>
      <c r="J461" s="98" t="s">
        <v>1197</v>
      </c>
      <c r="K461" s="98" t="s">
        <v>1200</v>
      </c>
      <c r="L461" s="28">
        <v>1</v>
      </c>
      <c r="M461" s="29">
        <v>422</v>
      </c>
      <c r="N461" s="57">
        <f t="shared" si="8"/>
        <v>422</v>
      </c>
      <c r="O461" s="98" t="s">
        <v>3</v>
      </c>
    </row>
    <row r="462" spans="1:15" ht="31.2" x14ac:dyDescent="0.25">
      <c r="A462" s="148"/>
      <c r="B462" s="149"/>
      <c r="C462" s="150"/>
      <c r="D462" s="151"/>
      <c r="E462" s="148" t="s">
        <v>1160</v>
      </c>
      <c r="F462" s="149"/>
      <c r="G462" s="98"/>
      <c r="H462" s="148"/>
      <c r="I462" s="149"/>
      <c r="J462" s="98" t="s">
        <v>1198</v>
      </c>
      <c r="K462" s="98" t="s">
        <v>1201</v>
      </c>
      <c r="L462" s="28">
        <v>1</v>
      </c>
      <c r="M462" s="29">
        <v>1422</v>
      </c>
      <c r="N462" s="57">
        <f t="shared" si="8"/>
        <v>1422</v>
      </c>
      <c r="O462" s="98"/>
    </row>
    <row r="463" spans="1:15" ht="46.8" x14ac:dyDescent="0.25">
      <c r="A463" s="148"/>
      <c r="B463" s="149"/>
      <c r="C463" s="150"/>
      <c r="D463" s="151"/>
      <c r="E463" s="148" t="s">
        <v>1160</v>
      </c>
      <c r="F463" s="149"/>
      <c r="G463" s="98"/>
      <c r="H463" s="148"/>
      <c r="I463" s="149"/>
      <c r="J463" s="98" t="s">
        <v>1199</v>
      </c>
      <c r="K463" s="98" t="s">
        <v>1202</v>
      </c>
      <c r="L463" s="28">
        <v>1</v>
      </c>
      <c r="M463" s="29">
        <v>822</v>
      </c>
      <c r="N463" s="57">
        <f t="shared" si="8"/>
        <v>822</v>
      </c>
      <c r="O463" s="98" t="s">
        <v>3</v>
      </c>
    </row>
    <row r="464" spans="1:15" ht="46.8" x14ac:dyDescent="0.25">
      <c r="A464" s="148"/>
      <c r="B464" s="149"/>
      <c r="C464" s="150"/>
      <c r="D464" s="151"/>
      <c r="E464" s="148" t="s">
        <v>1203</v>
      </c>
      <c r="F464" s="149"/>
      <c r="G464" s="98" t="s">
        <v>1204</v>
      </c>
      <c r="H464" s="148"/>
      <c r="I464" s="149"/>
      <c r="J464" s="98" t="s">
        <v>1205</v>
      </c>
      <c r="K464" s="98" t="s">
        <v>1206</v>
      </c>
      <c r="L464" s="28">
        <v>1</v>
      </c>
      <c r="M464" s="29">
        <v>1170</v>
      </c>
      <c r="N464" s="57">
        <f t="shared" si="8"/>
        <v>1170</v>
      </c>
      <c r="O464" s="98" t="s">
        <v>3</v>
      </c>
    </row>
    <row r="465" spans="1:15" ht="46.8" x14ac:dyDescent="0.25">
      <c r="A465" s="148"/>
      <c r="B465" s="149"/>
      <c r="C465" s="150"/>
      <c r="D465" s="151"/>
      <c r="E465" s="148" t="s">
        <v>407</v>
      </c>
      <c r="F465" s="149"/>
      <c r="G465" s="98" t="s">
        <v>408</v>
      </c>
      <c r="H465" s="148"/>
      <c r="I465" s="149"/>
      <c r="J465" s="98" t="s">
        <v>1209</v>
      </c>
      <c r="K465" s="98"/>
      <c r="L465" s="28">
        <v>4</v>
      </c>
      <c r="M465" s="29">
        <v>311</v>
      </c>
      <c r="N465" s="57">
        <f t="shared" si="8"/>
        <v>1244</v>
      </c>
      <c r="O465" s="98" t="s">
        <v>3</v>
      </c>
    </row>
    <row r="466" spans="1:15" ht="46.8" x14ac:dyDescent="0.25">
      <c r="A466" s="148"/>
      <c r="B466" s="149"/>
      <c r="C466" s="150"/>
      <c r="D466" s="151"/>
      <c r="E466" s="148" t="s">
        <v>223</v>
      </c>
      <c r="F466" s="149"/>
      <c r="G466" s="98" t="s">
        <v>1210</v>
      </c>
      <c r="H466" s="148"/>
      <c r="I466" s="149"/>
      <c r="J466" s="98" t="s">
        <v>1212</v>
      </c>
      <c r="K466" s="98" t="s">
        <v>1211</v>
      </c>
      <c r="L466" s="28">
        <v>1</v>
      </c>
      <c r="M466" s="29">
        <v>1699.99</v>
      </c>
      <c r="N466" s="57">
        <f t="shared" si="8"/>
        <v>1699.99</v>
      </c>
      <c r="O466" s="98" t="s">
        <v>3</v>
      </c>
    </row>
    <row r="467" spans="1:15" ht="46.8" x14ac:dyDescent="0.25">
      <c r="A467" s="148"/>
      <c r="B467" s="149"/>
      <c r="C467" s="150"/>
      <c r="D467" s="151"/>
      <c r="E467" s="148" t="s">
        <v>223</v>
      </c>
      <c r="F467" s="149"/>
      <c r="G467" s="98" t="s">
        <v>1213</v>
      </c>
      <c r="H467" s="148"/>
      <c r="I467" s="149"/>
      <c r="J467" s="98" t="s">
        <v>1216</v>
      </c>
      <c r="K467" s="98"/>
      <c r="L467" s="28">
        <v>2</v>
      </c>
      <c r="M467" s="29">
        <v>309.99</v>
      </c>
      <c r="N467" s="57">
        <f t="shared" si="8"/>
        <v>619.98</v>
      </c>
      <c r="O467" s="98" t="s">
        <v>3</v>
      </c>
    </row>
    <row r="468" spans="1:15" ht="46.8" x14ac:dyDescent="0.25">
      <c r="A468" s="148"/>
      <c r="B468" s="149"/>
      <c r="C468" s="150"/>
      <c r="D468" s="151"/>
      <c r="E468" s="148" t="s">
        <v>223</v>
      </c>
      <c r="F468" s="149"/>
      <c r="G468" s="98" t="s">
        <v>1214</v>
      </c>
      <c r="H468" s="148"/>
      <c r="I468" s="149"/>
      <c r="J468" s="98" t="s">
        <v>1217</v>
      </c>
      <c r="K468" s="98"/>
      <c r="L468" s="28">
        <v>1</v>
      </c>
      <c r="M468" s="29">
        <v>565.71</v>
      </c>
      <c r="N468" s="57">
        <f t="shared" si="8"/>
        <v>565.71</v>
      </c>
      <c r="O468" s="98" t="s">
        <v>3</v>
      </c>
    </row>
    <row r="469" spans="1:15" ht="46.8" x14ac:dyDescent="0.25">
      <c r="A469" s="148"/>
      <c r="B469" s="149"/>
      <c r="C469" s="150"/>
      <c r="D469" s="151"/>
      <c r="E469" s="148" t="s">
        <v>223</v>
      </c>
      <c r="F469" s="149"/>
      <c r="G469" s="98" t="s">
        <v>1215</v>
      </c>
      <c r="H469" s="148"/>
      <c r="I469" s="149"/>
      <c r="J469" s="98" t="s">
        <v>1218</v>
      </c>
      <c r="K469" s="98"/>
      <c r="L469" s="28">
        <v>2</v>
      </c>
      <c r="M469" s="29">
        <v>95.88</v>
      </c>
      <c r="N469" s="57">
        <f t="shared" si="8"/>
        <v>191.76</v>
      </c>
      <c r="O469" s="98" t="s">
        <v>3</v>
      </c>
    </row>
    <row r="470" spans="1:15" ht="46.8" x14ac:dyDescent="0.25">
      <c r="A470" s="148"/>
      <c r="B470" s="149"/>
      <c r="C470" s="150"/>
      <c r="D470" s="151"/>
      <c r="E470" s="148" t="s">
        <v>223</v>
      </c>
      <c r="F470" s="149"/>
      <c r="G470" s="98" t="s">
        <v>1215</v>
      </c>
      <c r="H470" s="148"/>
      <c r="I470" s="149"/>
      <c r="J470" s="98" t="s">
        <v>1219</v>
      </c>
      <c r="K470" s="98" t="s">
        <v>1220</v>
      </c>
      <c r="L470" s="28">
        <v>1</v>
      </c>
      <c r="M470" s="29">
        <v>42.5</v>
      </c>
      <c r="N470" s="57">
        <f t="shared" si="8"/>
        <v>42.5</v>
      </c>
      <c r="O470" s="98" t="s">
        <v>3</v>
      </c>
    </row>
    <row r="471" spans="1:15" ht="46.8" x14ac:dyDescent="0.25">
      <c r="A471" s="148"/>
      <c r="B471" s="149"/>
      <c r="C471" s="150"/>
      <c r="D471" s="151"/>
      <c r="E471" s="148" t="s">
        <v>1221</v>
      </c>
      <c r="F471" s="149"/>
      <c r="G471" s="98" t="s">
        <v>442</v>
      </c>
      <c r="H471" s="148"/>
      <c r="I471" s="149"/>
      <c r="J471" s="98" t="s">
        <v>1223</v>
      </c>
      <c r="K471" s="98" t="s">
        <v>1226</v>
      </c>
      <c r="L471" s="28">
        <v>1</v>
      </c>
      <c r="M471" s="29">
        <v>895</v>
      </c>
      <c r="N471" s="57">
        <f t="shared" si="8"/>
        <v>895</v>
      </c>
      <c r="O471" s="98" t="s">
        <v>1267</v>
      </c>
    </row>
    <row r="472" spans="1:15" ht="46.8" x14ac:dyDescent="0.25">
      <c r="A472" s="148"/>
      <c r="B472" s="149"/>
      <c r="C472" s="150"/>
      <c r="D472" s="151"/>
      <c r="E472" s="148" t="s">
        <v>1221</v>
      </c>
      <c r="F472" s="149"/>
      <c r="G472" s="98" t="s">
        <v>440</v>
      </c>
      <c r="H472" s="148"/>
      <c r="I472" s="149"/>
      <c r="J472" s="98" t="s">
        <v>1224</v>
      </c>
      <c r="K472" s="98" t="s">
        <v>1227</v>
      </c>
      <c r="L472" s="28">
        <v>1</v>
      </c>
      <c r="M472" s="29">
        <v>4969.3</v>
      </c>
      <c r="N472" s="57">
        <f t="shared" si="8"/>
        <v>4969.3</v>
      </c>
      <c r="O472" s="98" t="s">
        <v>1267</v>
      </c>
    </row>
    <row r="473" spans="1:15" ht="46.8" x14ac:dyDescent="0.25">
      <c r="A473" s="148"/>
      <c r="B473" s="149"/>
      <c r="C473" s="150"/>
      <c r="D473" s="151"/>
      <c r="E473" s="148" t="s">
        <v>1221</v>
      </c>
      <c r="F473" s="149"/>
      <c r="G473" s="98" t="s">
        <v>1222</v>
      </c>
      <c r="H473" s="148"/>
      <c r="I473" s="149"/>
      <c r="J473" s="98" t="s">
        <v>1225</v>
      </c>
      <c r="K473" s="98" t="s">
        <v>1228</v>
      </c>
      <c r="L473" s="28">
        <v>1</v>
      </c>
      <c r="M473" s="29">
        <v>849</v>
      </c>
      <c r="N473" s="57">
        <f t="shared" si="8"/>
        <v>849</v>
      </c>
      <c r="O473" s="98" t="s">
        <v>1267</v>
      </c>
    </row>
    <row r="474" spans="1:15" ht="46.8" x14ac:dyDescent="0.25">
      <c r="A474" s="148"/>
      <c r="B474" s="149"/>
      <c r="C474" s="150"/>
      <c r="D474" s="151"/>
      <c r="E474" s="148" t="s">
        <v>1160</v>
      </c>
      <c r="F474" s="149"/>
      <c r="G474" s="98"/>
      <c r="H474" s="148"/>
      <c r="I474" s="149"/>
      <c r="J474" s="98" t="s">
        <v>1230</v>
      </c>
      <c r="K474" s="98" t="s">
        <v>1229</v>
      </c>
      <c r="L474" s="28">
        <v>1</v>
      </c>
      <c r="M474" s="29">
        <v>1995</v>
      </c>
      <c r="N474" s="57">
        <f t="shared" si="8"/>
        <v>1995</v>
      </c>
      <c r="O474" s="98" t="s">
        <v>1267</v>
      </c>
    </row>
    <row r="475" spans="1:15" ht="46.8" x14ac:dyDescent="0.25">
      <c r="A475" s="148"/>
      <c r="B475" s="149"/>
      <c r="C475" s="150"/>
      <c r="D475" s="151"/>
      <c r="E475" s="148" t="s">
        <v>223</v>
      </c>
      <c r="F475" s="149"/>
      <c r="G475" s="98" t="s">
        <v>353</v>
      </c>
      <c r="H475" s="148"/>
      <c r="I475" s="149"/>
      <c r="J475" s="98" t="s">
        <v>1231</v>
      </c>
      <c r="K475" s="98" t="s">
        <v>1233</v>
      </c>
      <c r="L475" s="28">
        <v>1</v>
      </c>
      <c r="M475" s="29">
        <v>370</v>
      </c>
      <c r="N475" s="57">
        <f t="shared" si="8"/>
        <v>370</v>
      </c>
      <c r="O475" s="98" t="s">
        <v>1267</v>
      </c>
    </row>
    <row r="476" spans="1:15" ht="46.8" x14ac:dyDescent="0.25">
      <c r="A476" s="148"/>
      <c r="B476" s="149"/>
      <c r="C476" s="150"/>
      <c r="D476" s="151"/>
      <c r="E476" s="148" t="s">
        <v>223</v>
      </c>
      <c r="F476" s="149"/>
      <c r="G476" s="98" t="s">
        <v>324</v>
      </c>
      <c r="H476" s="148"/>
      <c r="I476" s="149"/>
      <c r="J476" s="98" t="s">
        <v>1232</v>
      </c>
      <c r="K476" s="98" t="s">
        <v>1234</v>
      </c>
      <c r="L476" s="28">
        <v>78</v>
      </c>
      <c r="M476" s="29">
        <v>24.6</v>
      </c>
      <c r="N476" s="57">
        <f t="shared" si="8"/>
        <v>1918.8000000000002</v>
      </c>
      <c r="O476" s="98" t="s">
        <v>1267</v>
      </c>
    </row>
    <row r="477" spans="1:15" ht="46.8" x14ac:dyDescent="0.25">
      <c r="A477" s="148"/>
      <c r="B477" s="149"/>
      <c r="C477" s="150"/>
      <c r="D477" s="151"/>
      <c r="E477" s="148" t="s">
        <v>223</v>
      </c>
      <c r="F477" s="149"/>
      <c r="G477" s="98" t="s">
        <v>1235</v>
      </c>
      <c r="H477" s="148"/>
      <c r="I477" s="149"/>
      <c r="J477" s="98" t="s">
        <v>1237</v>
      </c>
      <c r="K477" s="98"/>
      <c r="L477" s="28">
        <v>1</v>
      </c>
      <c r="M477" s="29">
        <v>249.99</v>
      </c>
      <c r="N477" s="57">
        <f t="shared" si="8"/>
        <v>249.99</v>
      </c>
      <c r="O477" s="98" t="s">
        <v>1267</v>
      </c>
    </row>
    <row r="478" spans="1:15" ht="46.8" x14ac:dyDescent="0.25">
      <c r="A478" s="148"/>
      <c r="B478" s="149"/>
      <c r="C478" s="150"/>
      <c r="D478" s="151"/>
      <c r="E478" s="148" t="s">
        <v>223</v>
      </c>
      <c r="F478" s="149"/>
      <c r="G478" s="98" t="s">
        <v>1235</v>
      </c>
      <c r="H478" s="148"/>
      <c r="I478" s="149"/>
      <c r="J478" s="98" t="s">
        <v>1236</v>
      </c>
      <c r="K478" s="98"/>
      <c r="L478" s="28">
        <v>1</v>
      </c>
      <c r="M478" s="29">
        <v>511.98</v>
      </c>
      <c r="N478" s="57">
        <f t="shared" si="8"/>
        <v>511.98</v>
      </c>
      <c r="O478" s="98" t="s">
        <v>1267</v>
      </c>
    </row>
    <row r="479" spans="1:15" ht="46.8" x14ac:dyDescent="0.25">
      <c r="A479" s="148"/>
      <c r="B479" s="149"/>
      <c r="C479" s="150"/>
      <c r="D479" s="151"/>
      <c r="E479" s="148" t="s">
        <v>223</v>
      </c>
      <c r="F479" s="149"/>
      <c r="G479" s="98"/>
      <c r="H479" s="148"/>
      <c r="I479" s="149"/>
      <c r="J479" s="98" t="s">
        <v>1216</v>
      </c>
      <c r="K479" s="98"/>
      <c r="L479" s="28">
        <v>2</v>
      </c>
      <c r="M479" s="29">
        <v>309.99</v>
      </c>
      <c r="N479" s="57">
        <f t="shared" si="8"/>
        <v>619.98</v>
      </c>
      <c r="O479" s="98" t="s">
        <v>1267</v>
      </c>
    </row>
    <row r="480" spans="1:15" ht="46.8" x14ac:dyDescent="0.25">
      <c r="A480" s="148"/>
      <c r="B480" s="149"/>
      <c r="C480" s="150"/>
      <c r="D480" s="151"/>
      <c r="E480" s="148" t="s">
        <v>272</v>
      </c>
      <c r="F480" s="149"/>
      <c r="G480" s="21" t="s">
        <v>1258</v>
      </c>
      <c r="H480" s="148"/>
      <c r="I480" s="149"/>
      <c r="J480" s="98" t="s">
        <v>1256</v>
      </c>
      <c r="K480" s="98">
        <v>1127220</v>
      </c>
      <c r="L480" s="28">
        <v>2</v>
      </c>
      <c r="M480" s="29">
        <v>717.5</v>
      </c>
      <c r="N480" s="57">
        <f t="shared" si="8"/>
        <v>1435</v>
      </c>
      <c r="O480" s="98" t="s">
        <v>1267</v>
      </c>
    </row>
    <row r="481" spans="1:15" ht="46.8" x14ac:dyDescent="0.25">
      <c r="A481" s="148"/>
      <c r="B481" s="149"/>
      <c r="C481" s="150"/>
      <c r="D481" s="151"/>
      <c r="E481" s="148" t="s">
        <v>272</v>
      </c>
      <c r="F481" s="149"/>
      <c r="G481" s="98" t="s">
        <v>1258</v>
      </c>
      <c r="H481" s="148"/>
      <c r="I481" s="149"/>
      <c r="J481" s="98" t="s">
        <v>1257</v>
      </c>
      <c r="K481" s="98">
        <v>59237</v>
      </c>
      <c r="L481" s="28">
        <v>1</v>
      </c>
      <c r="M481" s="29">
        <v>1117.24</v>
      </c>
      <c r="N481" s="57">
        <f t="shared" si="8"/>
        <v>1117.24</v>
      </c>
      <c r="O481" s="98" t="s">
        <v>1267</v>
      </c>
    </row>
    <row r="482" spans="1:15" ht="46.8" x14ac:dyDescent="0.25">
      <c r="A482" s="148"/>
      <c r="B482" s="149"/>
      <c r="C482" s="150"/>
      <c r="D482" s="151"/>
      <c r="E482" s="148" t="s">
        <v>1259</v>
      </c>
      <c r="F482" s="149"/>
      <c r="G482" s="98" t="s">
        <v>1260</v>
      </c>
      <c r="H482" s="148"/>
      <c r="I482" s="149"/>
      <c r="J482" s="98" t="s">
        <v>1261</v>
      </c>
      <c r="K482" s="98" t="s">
        <v>1262</v>
      </c>
      <c r="L482" s="28">
        <v>1</v>
      </c>
      <c r="M482" s="29">
        <v>12998</v>
      </c>
      <c r="N482" s="57">
        <f t="shared" si="8"/>
        <v>12998</v>
      </c>
      <c r="O482" s="98" t="s">
        <v>1267</v>
      </c>
    </row>
    <row r="483" spans="1:15" ht="15.6" x14ac:dyDescent="0.25">
      <c r="A483" s="148"/>
      <c r="B483" s="149"/>
      <c r="C483" s="150"/>
      <c r="D483" s="151"/>
      <c r="E483" s="148"/>
      <c r="F483" s="149"/>
      <c r="G483" s="98"/>
      <c r="H483" s="148"/>
      <c r="I483" s="149"/>
      <c r="J483" s="98"/>
      <c r="K483" s="98"/>
      <c r="L483" s="28"/>
      <c r="M483" s="29"/>
      <c r="N483" s="57">
        <f t="shared" si="8"/>
        <v>0</v>
      </c>
      <c r="O483" s="98"/>
    </row>
    <row r="484" spans="1:15" ht="15.6" x14ac:dyDescent="0.25">
      <c r="A484" s="148"/>
      <c r="B484" s="149"/>
      <c r="C484" s="150"/>
      <c r="D484" s="151"/>
      <c r="E484" s="148"/>
      <c r="F484" s="149"/>
      <c r="G484" s="98"/>
      <c r="H484" s="148"/>
      <c r="I484" s="149"/>
      <c r="J484" s="98"/>
      <c r="K484" s="98"/>
      <c r="L484" s="28"/>
      <c r="M484" s="29"/>
      <c r="N484" s="57">
        <f t="shared" si="8"/>
        <v>0</v>
      </c>
      <c r="O484" s="98"/>
    </row>
    <row r="485" spans="1:15" ht="15.6" x14ac:dyDescent="0.25">
      <c r="A485" s="148"/>
      <c r="B485" s="149"/>
      <c r="C485" s="150"/>
      <c r="D485" s="151"/>
      <c r="E485" s="148"/>
      <c r="F485" s="149"/>
      <c r="G485" s="98"/>
      <c r="H485" s="148"/>
      <c r="I485" s="149"/>
      <c r="J485" s="98"/>
      <c r="K485" s="98"/>
      <c r="L485" s="28"/>
      <c r="M485" s="29"/>
      <c r="N485" s="57">
        <f t="shared" si="8"/>
        <v>0</v>
      </c>
      <c r="O485" s="98"/>
    </row>
    <row r="486" spans="1:15" ht="15.6" x14ac:dyDescent="0.25">
      <c r="A486" s="148"/>
      <c r="B486" s="149"/>
      <c r="C486" s="150"/>
      <c r="D486" s="151"/>
      <c r="E486" s="148"/>
      <c r="F486" s="149"/>
      <c r="G486" s="98"/>
      <c r="H486" s="148"/>
      <c r="I486" s="149"/>
      <c r="J486" s="98"/>
      <c r="K486" s="98"/>
      <c r="L486" s="28"/>
      <c r="M486" s="29"/>
      <c r="N486" s="57">
        <f t="shared" si="8"/>
        <v>0</v>
      </c>
      <c r="O486" s="98"/>
    </row>
    <row r="487" spans="1:15" ht="15.6" x14ac:dyDescent="0.25">
      <c r="A487" s="148"/>
      <c r="B487" s="149"/>
      <c r="C487" s="150"/>
      <c r="D487" s="151"/>
      <c r="E487" s="148"/>
      <c r="F487" s="149"/>
      <c r="G487" s="98"/>
      <c r="H487" s="148"/>
      <c r="I487" s="149"/>
      <c r="J487" s="98"/>
      <c r="K487" s="98"/>
      <c r="L487" s="28"/>
      <c r="M487" s="29"/>
      <c r="N487" s="57">
        <f t="shared" si="8"/>
        <v>0</v>
      </c>
      <c r="O487" s="98"/>
    </row>
    <row r="488" spans="1:15" ht="15.6" x14ac:dyDescent="0.25">
      <c r="A488" s="148"/>
      <c r="B488" s="149"/>
      <c r="C488" s="150"/>
      <c r="D488" s="151"/>
      <c r="E488" s="148"/>
      <c r="F488" s="149"/>
      <c r="G488" s="98"/>
      <c r="H488" s="148"/>
      <c r="I488" s="149"/>
      <c r="J488" s="98"/>
      <c r="K488" s="98"/>
      <c r="L488" s="28"/>
      <c r="M488" s="29"/>
      <c r="N488" s="57">
        <f t="shared" si="8"/>
        <v>0</v>
      </c>
      <c r="O488" s="98"/>
    </row>
    <row r="489" spans="1:15" ht="15.6" x14ac:dyDescent="0.25">
      <c r="A489" s="148"/>
      <c r="B489" s="149"/>
      <c r="C489" s="150"/>
      <c r="D489" s="151"/>
      <c r="E489" s="148"/>
      <c r="F489" s="149"/>
      <c r="G489" s="98"/>
      <c r="H489" s="148"/>
      <c r="I489" s="149"/>
      <c r="J489" s="98"/>
      <c r="K489" s="98"/>
      <c r="L489" s="28"/>
      <c r="M489" s="29"/>
      <c r="N489" s="57">
        <f t="shared" si="8"/>
        <v>0</v>
      </c>
      <c r="O489" s="98"/>
    </row>
    <row r="490" spans="1:15" ht="15.6" x14ac:dyDescent="0.25">
      <c r="A490" s="148"/>
      <c r="B490" s="149"/>
      <c r="C490" s="150"/>
      <c r="D490" s="151"/>
      <c r="E490" s="148"/>
      <c r="F490" s="149"/>
      <c r="G490" s="98"/>
      <c r="H490" s="148"/>
      <c r="I490" s="149"/>
      <c r="J490" s="98"/>
      <c r="K490" s="98"/>
      <c r="L490" s="28"/>
      <c r="M490" s="29"/>
      <c r="N490" s="57">
        <f t="shared" si="8"/>
        <v>0</v>
      </c>
      <c r="O490" s="98"/>
    </row>
    <row r="491" spans="1:15" ht="15.6" x14ac:dyDescent="0.25">
      <c r="A491" s="148"/>
      <c r="B491" s="149"/>
      <c r="C491" s="150"/>
      <c r="D491" s="151"/>
      <c r="E491" s="148"/>
      <c r="F491" s="149"/>
      <c r="G491" s="98"/>
      <c r="H491" s="148"/>
      <c r="I491" s="149"/>
      <c r="J491" s="98"/>
      <c r="K491" s="98"/>
      <c r="L491" s="28"/>
      <c r="M491" s="29"/>
      <c r="N491" s="57">
        <f t="shared" si="8"/>
        <v>0</v>
      </c>
      <c r="O491" s="98"/>
    </row>
    <row r="492" spans="1:15" ht="15.6" x14ac:dyDescent="0.25">
      <c r="A492" s="148"/>
      <c r="B492" s="149"/>
      <c r="C492" s="150"/>
      <c r="D492" s="151"/>
      <c r="E492" s="148"/>
      <c r="F492" s="149"/>
      <c r="G492" s="98"/>
      <c r="H492" s="148"/>
      <c r="I492" s="149"/>
      <c r="J492" s="98"/>
      <c r="K492" s="98"/>
      <c r="L492" s="28"/>
      <c r="M492" s="29"/>
      <c r="N492" s="57">
        <f t="shared" si="8"/>
        <v>0</v>
      </c>
      <c r="O492" s="98"/>
    </row>
    <row r="493" spans="1:15" ht="15.6" x14ac:dyDescent="0.25">
      <c r="A493" s="148"/>
      <c r="B493" s="149"/>
      <c r="C493" s="150"/>
      <c r="D493" s="151"/>
      <c r="E493" s="148"/>
      <c r="F493" s="149"/>
      <c r="G493" s="98"/>
      <c r="H493" s="148"/>
      <c r="I493" s="149"/>
      <c r="J493" s="98"/>
      <c r="K493" s="98"/>
      <c r="L493" s="28"/>
      <c r="M493" s="29"/>
      <c r="N493" s="57">
        <f t="shared" si="8"/>
        <v>0</v>
      </c>
      <c r="O493" s="98"/>
    </row>
    <row r="494" spans="1:15" ht="15.6" x14ac:dyDescent="0.25">
      <c r="A494" s="148"/>
      <c r="B494" s="149"/>
      <c r="C494" s="150"/>
      <c r="D494" s="151"/>
      <c r="E494" s="148"/>
      <c r="F494" s="149"/>
      <c r="G494" s="98"/>
      <c r="H494" s="148"/>
      <c r="I494" s="149"/>
      <c r="J494" s="98"/>
      <c r="K494" s="98"/>
      <c r="L494" s="28"/>
      <c r="M494" s="29"/>
      <c r="N494" s="57">
        <f t="shared" si="8"/>
        <v>0</v>
      </c>
      <c r="O494" s="98"/>
    </row>
  </sheetData>
  <autoFilter ref="A2:U494" xr:uid="{D60C38FF-8517-423E-A7D5-DAC02A5E8975}">
    <filterColumn colId="0" showButton="0"/>
    <filterColumn colId="2" showButton="0"/>
    <filterColumn colId="4" showButton="0"/>
    <filterColumn colId="7" showButton="0"/>
  </autoFilter>
  <dataConsolidate/>
  <mergeCells count="1971">
    <mergeCell ref="E408:F408"/>
    <mergeCell ref="A400:B400"/>
    <mergeCell ref="E410:F410"/>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H410:I410"/>
    <mergeCell ref="A397:B397"/>
    <mergeCell ref="A398:B398"/>
    <mergeCell ref="H408:I408"/>
    <mergeCell ref="H409:I409"/>
    <mergeCell ref="E397:F397"/>
    <mergeCell ref="E398:F398"/>
    <mergeCell ref="E399:F399"/>
    <mergeCell ref="E400:F400"/>
    <mergeCell ref="E401:F401"/>
    <mergeCell ref="E402:F402"/>
    <mergeCell ref="E403:F403"/>
    <mergeCell ref="E404:F404"/>
    <mergeCell ref="E405:F405"/>
    <mergeCell ref="E406:F406"/>
    <mergeCell ref="E407:F407"/>
    <mergeCell ref="H385:I385"/>
    <mergeCell ref="H386:I386"/>
    <mergeCell ref="H387:I387"/>
    <mergeCell ref="H388:I388"/>
    <mergeCell ref="H389:I389"/>
    <mergeCell ref="H390:I390"/>
    <mergeCell ref="A390:B390"/>
    <mergeCell ref="A391:B391"/>
    <mergeCell ref="C390:D390"/>
    <mergeCell ref="C391:D391"/>
    <mergeCell ref="E390:F390"/>
    <mergeCell ref="E391:F391"/>
    <mergeCell ref="H391:I391"/>
    <mergeCell ref="A393:B393"/>
    <mergeCell ref="A394:B394"/>
    <mergeCell ref="A395:B395"/>
    <mergeCell ref="A396:B396"/>
    <mergeCell ref="E393:F393"/>
    <mergeCell ref="E394:F394"/>
    <mergeCell ref="E395:F395"/>
    <mergeCell ref="E396:F396"/>
    <mergeCell ref="C393:D393"/>
    <mergeCell ref="C394:D394"/>
    <mergeCell ref="C395:D395"/>
    <mergeCell ref="C396:D396"/>
    <mergeCell ref="A386:B386"/>
    <mergeCell ref="A387:B387"/>
    <mergeCell ref="A388:B388"/>
    <mergeCell ref="A389:B389"/>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E374:F374"/>
    <mergeCell ref="E375:F375"/>
    <mergeCell ref="E376:F376"/>
    <mergeCell ref="E377:F377"/>
    <mergeCell ref="E378:F378"/>
    <mergeCell ref="E379:F379"/>
    <mergeCell ref="E380:F380"/>
    <mergeCell ref="E381:F381"/>
    <mergeCell ref="E382:F382"/>
    <mergeCell ref="E383:F383"/>
    <mergeCell ref="E384:F384"/>
    <mergeCell ref="E385:F385"/>
    <mergeCell ref="E386:F386"/>
    <mergeCell ref="E387:F387"/>
    <mergeCell ref="E388:F388"/>
    <mergeCell ref="E389:F389"/>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C380:D380"/>
    <mergeCell ref="C381:D381"/>
    <mergeCell ref="C382:D382"/>
    <mergeCell ref="C383:D383"/>
    <mergeCell ref="C384:D384"/>
    <mergeCell ref="C385:D385"/>
    <mergeCell ref="C386:D386"/>
    <mergeCell ref="C387:D387"/>
    <mergeCell ref="C388:D388"/>
    <mergeCell ref="C389:D389"/>
    <mergeCell ref="E352:F352"/>
    <mergeCell ref="E353:F353"/>
    <mergeCell ref="E354:F354"/>
    <mergeCell ref="E355:F355"/>
    <mergeCell ref="E356:F356"/>
    <mergeCell ref="E357:F357"/>
    <mergeCell ref="E358:F358"/>
    <mergeCell ref="E359:F359"/>
    <mergeCell ref="E360:F360"/>
    <mergeCell ref="E361:F361"/>
    <mergeCell ref="E362:F362"/>
    <mergeCell ref="E363:F363"/>
    <mergeCell ref="E364:F364"/>
    <mergeCell ref="E365:F365"/>
    <mergeCell ref="E366:F366"/>
    <mergeCell ref="E367:F367"/>
    <mergeCell ref="E368:F368"/>
    <mergeCell ref="E369:F369"/>
    <mergeCell ref="E370:F370"/>
    <mergeCell ref="E371:F371"/>
    <mergeCell ref="E372:F372"/>
    <mergeCell ref="E373:F373"/>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C351:D351"/>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H351:I351"/>
    <mergeCell ref="E334:F334"/>
    <mergeCell ref="E335:F335"/>
    <mergeCell ref="E336:F336"/>
    <mergeCell ref="E337:F337"/>
    <mergeCell ref="E338:F338"/>
    <mergeCell ref="E339:F339"/>
    <mergeCell ref="E340:F340"/>
    <mergeCell ref="E341:F341"/>
    <mergeCell ref="E342:F342"/>
    <mergeCell ref="E343:F343"/>
    <mergeCell ref="E344:F344"/>
    <mergeCell ref="E345:F345"/>
    <mergeCell ref="E346:F346"/>
    <mergeCell ref="E347:F347"/>
    <mergeCell ref="E348:F348"/>
    <mergeCell ref="E349:F349"/>
    <mergeCell ref="E350:F350"/>
    <mergeCell ref="E351:F351"/>
    <mergeCell ref="H334:I334"/>
    <mergeCell ref="H335:I335"/>
    <mergeCell ref="H336:I336"/>
    <mergeCell ref="H337:I337"/>
    <mergeCell ref="H338:I338"/>
    <mergeCell ref="H339:I339"/>
    <mergeCell ref="H340:I340"/>
    <mergeCell ref="H341:I341"/>
    <mergeCell ref="H342:I342"/>
    <mergeCell ref="H343:I343"/>
    <mergeCell ref="H344:I344"/>
    <mergeCell ref="H345:I345"/>
    <mergeCell ref="H346:I346"/>
    <mergeCell ref="H347:I347"/>
    <mergeCell ref="H348:I348"/>
    <mergeCell ref="H349:I349"/>
    <mergeCell ref="H350:I350"/>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H9:I9"/>
    <mergeCell ref="A18:B18"/>
    <mergeCell ref="C18:D18"/>
    <mergeCell ref="E18:F18"/>
    <mergeCell ref="H18:I18"/>
    <mergeCell ref="A19:B19"/>
    <mergeCell ref="C19:D19"/>
    <mergeCell ref="E19:F19"/>
    <mergeCell ref="A1:M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49:B149"/>
    <mergeCell ref="C149:D149"/>
    <mergeCell ref="E149:F149"/>
    <mergeCell ref="H149:I149"/>
    <mergeCell ref="A148:B148"/>
    <mergeCell ref="C148:D148"/>
    <mergeCell ref="E148:F148"/>
    <mergeCell ref="H148:I148"/>
    <mergeCell ref="A146:B146"/>
    <mergeCell ref="C146:D146"/>
    <mergeCell ref="E146:F146"/>
    <mergeCell ref="H146:I146"/>
    <mergeCell ref="A147:B147"/>
    <mergeCell ref="C147:D147"/>
    <mergeCell ref="E147:F147"/>
    <mergeCell ref="H147:I14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24:B224"/>
    <mergeCell ref="C224:D224"/>
    <mergeCell ref="E224:F224"/>
    <mergeCell ref="H224:I224"/>
    <mergeCell ref="A225:B225"/>
    <mergeCell ref="C225:D225"/>
    <mergeCell ref="E225:F225"/>
    <mergeCell ref="H225:I225"/>
    <mergeCell ref="E223:F223"/>
    <mergeCell ref="A223:B223"/>
    <mergeCell ref="C223:D223"/>
    <mergeCell ref="H223:I223"/>
    <mergeCell ref="A222:B222"/>
    <mergeCell ref="C222:D222"/>
    <mergeCell ref="E222:F222"/>
    <mergeCell ref="H222:I222"/>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73:B273"/>
    <mergeCell ref="C273:D273"/>
    <mergeCell ref="E273:F273"/>
    <mergeCell ref="H273:I273"/>
    <mergeCell ref="A274:B274"/>
    <mergeCell ref="C274:D274"/>
    <mergeCell ref="E274:F274"/>
    <mergeCell ref="H274:I274"/>
    <mergeCell ref="A270:B270"/>
    <mergeCell ref="C270:D270"/>
    <mergeCell ref="E270:F270"/>
    <mergeCell ref="H270:I270"/>
    <mergeCell ref="A272:B272"/>
    <mergeCell ref="C272:D272"/>
    <mergeCell ref="E272:F272"/>
    <mergeCell ref="H272:I272"/>
    <mergeCell ref="A268:B268"/>
    <mergeCell ref="C268:D268"/>
    <mergeCell ref="E268:F268"/>
    <mergeCell ref="H268:I268"/>
    <mergeCell ref="A269:B269"/>
    <mergeCell ref="C269:D269"/>
    <mergeCell ref="E269:F269"/>
    <mergeCell ref="H269:I269"/>
    <mergeCell ref="E271:F271"/>
    <mergeCell ref="A271:B271"/>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1:B281"/>
    <mergeCell ref="C281:D281"/>
    <mergeCell ref="E281:F281"/>
    <mergeCell ref="H281:I281"/>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401:B401"/>
    <mergeCell ref="A402:B402"/>
    <mergeCell ref="A403:B403"/>
    <mergeCell ref="A404:B404"/>
    <mergeCell ref="A405:B405"/>
    <mergeCell ref="A406:B406"/>
    <mergeCell ref="A407:B407"/>
    <mergeCell ref="A408:B408"/>
    <mergeCell ref="A409:B409"/>
    <mergeCell ref="A410:B410"/>
    <mergeCell ref="A392:B392"/>
    <mergeCell ref="C392:D392"/>
    <mergeCell ref="E392:F392"/>
    <mergeCell ref="H392:I392"/>
    <mergeCell ref="A411:B411"/>
    <mergeCell ref="H393:I393"/>
    <mergeCell ref="H394:I394"/>
    <mergeCell ref="H395:I395"/>
    <mergeCell ref="H396:I396"/>
    <mergeCell ref="H397:I397"/>
    <mergeCell ref="H398:I398"/>
    <mergeCell ref="H399:I399"/>
    <mergeCell ref="H400:I400"/>
    <mergeCell ref="H401:I401"/>
    <mergeCell ref="H402:I402"/>
    <mergeCell ref="H403:I403"/>
    <mergeCell ref="H404:I404"/>
    <mergeCell ref="H405:I405"/>
    <mergeCell ref="H406:I406"/>
    <mergeCell ref="H407:I407"/>
    <mergeCell ref="E409:F409"/>
    <mergeCell ref="A399:B399"/>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C428:D428"/>
    <mergeCell ref="C429:D429"/>
    <mergeCell ref="C430:D430"/>
    <mergeCell ref="E411:F411"/>
    <mergeCell ref="E412:F412"/>
    <mergeCell ref="E413:F413"/>
    <mergeCell ref="E414:F414"/>
    <mergeCell ref="E415:F415"/>
    <mergeCell ref="E416:F416"/>
    <mergeCell ref="E417:F417"/>
    <mergeCell ref="E418:F418"/>
    <mergeCell ref="E419:F419"/>
    <mergeCell ref="A429:B429"/>
    <mergeCell ref="A430:B430"/>
    <mergeCell ref="A431:B431"/>
    <mergeCell ref="A432:B432"/>
    <mergeCell ref="A433:B433"/>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E420:F420"/>
    <mergeCell ref="E421:F421"/>
    <mergeCell ref="E422:F422"/>
    <mergeCell ref="E423:F423"/>
    <mergeCell ref="E424:F424"/>
    <mergeCell ref="E425:F425"/>
    <mergeCell ref="E426:F426"/>
    <mergeCell ref="E427:F427"/>
    <mergeCell ref="E431:F431"/>
    <mergeCell ref="E432:F432"/>
    <mergeCell ref="E433:F433"/>
    <mergeCell ref="E434:F434"/>
    <mergeCell ref="E435:F435"/>
    <mergeCell ref="E436:F436"/>
    <mergeCell ref="E437:F437"/>
    <mergeCell ref="E438:F438"/>
    <mergeCell ref="E439:F439"/>
    <mergeCell ref="E428:F428"/>
    <mergeCell ref="E429:F429"/>
    <mergeCell ref="E430:F430"/>
    <mergeCell ref="C438:D438"/>
    <mergeCell ref="C439:D439"/>
    <mergeCell ref="C440:D440"/>
    <mergeCell ref="C441:D441"/>
    <mergeCell ref="C442:D442"/>
    <mergeCell ref="C443:D443"/>
    <mergeCell ref="C444:D444"/>
    <mergeCell ref="C445:D445"/>
    <mergeCell ref="C431:D431"/>
    <mergeCell ref="C432:D432"/>
    <mergeCell ref="C433:D433"/>
    <mergeCell ref="C434:D434"/>
    <mergeCell ref="C435:D435"/>
    <mergeCell ref="C436:D436"/>
    <mergeCell ref="C437:D437"/>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40:I440"/>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1:I441"/>
    <mergeCell ref="H442:I442"/>
    <mergeCell ref="H443:I443"/>
    <mergeCell ref="H444:I444"/>
    <mergeCell ref="H445:I445"/>
    <mergeCell ref="H446:I446"/>
    <mergeCell ref="H447:I447"/>
    <mergeCell ref="H448:I448"/>
    <mergeCell ref="C450:D450"/>
    <mergeCell ref="E450:F450"/>
    <mergeCell ref="H450:I450"/>
    <mergeCell ref="A451:B451"/>
    <mergeCell ref="A452:B452"/>
    <mergeCell ref="A453:B453"/>
    <mergeCell ref="A454:B454"/>
    <mergeCell ref="A455:B455"/>
    <mergeCell ref="E448:F448"/>
    <mergeCell ref="E449:F449"/>
    <mergeCell ref="C446:D446"/>
    <mergeCell ref="C447:D447"/>
    <mergeCell ref="C448:D448"/>
    <mergeCell ref="C449:D449"/>
    <mergeCell ref="H449:I449"/>
    <mergeCell ref="H451:I451"/>
    <mergeCell ref="H452:I452"/>
    <mergeCell ref="H453:I453"/>
    <mergeCell ref="H454:I454"/>
    <mergeCell ref="H455:I455"/>
    <mergeCell ref="E440:F440"/>
    <mergeCell ref="E441:F441"/>
    <mergeCell ref="E442:F442"/>
    <mergeCell ref="E443:F443"/>
    <mergeCell ref="E444:F444"/>
    <mergeCell ref="E445:F445"/>
    <mergeCell ref="E446:F446"/>
    <mergeCell ref="E447:F447"/>
    <mergeCell ref="A446:B446"/>
    <mergeCell ref="A447:B447"/>
    <mergeCell ref="A448:B448"/>
    <mergeCell ref="A449:B449"/>
    <mergeCell ref="A450:B450"/>
    <mergeCell ref="A456:B456"/>
    <mergeCell ref="A457:B457"/>
    <mergeCell ref="A458:B458"/>
    <mergeCell ref="A459:B459"/>
    <mergeCell ref="C451:D451"/>
    <mergeCell ref="C452:D452"/>
    <mergeCell ref="C453:D453"/>
    <mergeCell ref="C454:D454"/>
    <mergeCell ref="C455:D455"/>
    <mergeCell ref="C456:D456"/>
    <mergeCell ref="C457:D457"/>
    <mergeCell ref="C458:D458"/>
    <mergeCell ref="C459:D459"/>
    <mergeCell ref="A460:B460"/>
    <mergeCell ref="A461:B461"/>
    <mergeCell ref="A462:B462"/>
    <mergeCell ref="A463:B463"/>
    <mergeCell ref="A464:B464"/>
    <mergeCell ref="A465:B465"/>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C460:D460"/>
    <mergeCell ref="C461:D461"/>
    <mergeCell ref="C462:D462"/>
    <mergeCell ref="C463:D463"/>
    <mergeCell ref="C464:D464"/>
    <mergeCell ref="C465:D465"/>
    <mergeCell ref="C467:D467"/>
    <mergeCell ref="C468:D468"/>
    <mergeCell ref="C469:D469"/>
    <mergeCell ref="C470:D470"/>
    <mergeCell ref="C471:D471"/>
    <mergeCell ref="C472:D472"/>
    <mergeCell ref="C473:D473"/>
    <mergeCell ref="C474:D474"/>
    <mergeCell ref="C475:D475"/>
    <mergeCell ref="C476:D476"/>
    <mergeCell ref="C477:D477"/>
    <mergeCell ref="E451:F451"/>
    <mergeCell ref="E452:F452"/>
    <mergeCell ref="E453:F453"/>
    <mergeCell ref="E454:F454"/>
    <mergeCell ref="E455:F455"/>
    <mergeCell ref="E456:F456"/>
    <mergeCell ref="E457:F457"/>
    <mergeCell ref="E458:F458"/>
    <mergeCell ref="E459:F459"/>
    <mergeCell ref="E460:F460"/>
    <mergeCell ref="E461:F461"/>
    <mergeCell ref="E462:F462"/>
    <mergeCell ref="E463:F463"/>
    <mergeCell ref="E464:F464"/>
    <mergeCell ref="E465:F465"/>
    <mergeCell ref="E467:F467"/>
    <mergeCell ref="E468:F468"/>
    <mergeCell ref="H456:I456"/>
    <mergeCell ref="H457:I457"/>
    <mergeCell ref="H458:I458"/>
    <mergeCell ref="H459:I459"/>
    <mergeCell ref="H460:I460"/>
    <mergeCell ref="H461:I461"/>
    <mergeCell ref="H462:I462"/>
    <mergeCell ref="H463:I463"/>
    <mergeCell ref="H464:I464"/>
    <mergeCell ref="H465:I465"/>
    <mergeCell ref="H467:I467"/>
    <mergeCell ref="H468:I468"/>
    <mergeCell ref="H494:I494"/>
    <mergeCell ref="C466:D466"/>
    <mergeCell ref="A466:B466"/>
    <mergeCell ref="E466:F466"/>
    <mergeCell ref="H466:I466"/>
    <mergeCell ref="H475:I475"/>
    <mergeCell ref="H476:I476"/>
    <mergeCell ref="H477:I477"/>
    <mergeCell ref="H478:I478"/>
    <mergeCell ref="H479:I479"/>
    <mergeCell ref="H480:I480"/>
    <mergeCell ref="H481:I481"/>
    <mergeCell ref="H482:I482"/>
    <mergeCell ref="H483:I483"/>
    <mergeCell ref="H484:I484"/>
    <mergeCell ref="H485:I485"/>
    <mergeCell ref="H486:I486"/>
    <mergeCell ref="H487:I487"/>
    <mergeCell ref="H488:I488"/>
    <mergeCell ref="E483:F483"/>
    <mergeCell ref="H469:I469"/>
    <mergeCell ref="H489:I489"/>
    <mergeCell ref="H490:I490"/>
    <mergeCell ref="H491:I491"/>
    <mergeCell ref="E486:F486"/>
    <mergeCell ref="E487:F487"/>
    <mergeCell ref="E488:F488"/>
    <mergeCell ref="E489:F489"/>
    <mergeCell ref="E490:F490"/>
    <mergeCell ref="E491:F491"/>
    <mergeCell ref="E492:F492"/>
    <mergeCell ref="E493:F493"/>
    <mergeCell ref="H472:I472"/>
    <mergeCell ref="H473:I473"/>
    <mergeCell ref="H474:I474"/>
    <mergeCell ref="E469:F469"/>
    <mergeCell ref="E470:F470"/>
    <mergeCell ref="E471:F471"/>
    <mergeCell ref="E472:F472"/>
    <mergeCell ref="E473:F473"/>
    <mergeCell ref="E474:F474"/>
    <mergeCell ref="E477:F477"/>
    <mergeCell ref="E478:F478"/>
    <mergeCell ref="E479:F479"/>
    <mergeCell ref="E480:F480"/>
    <mergeCell ref="E481:F481"/>
    <mergeCell ref="E482:F482"/>
    <mergeCell ref="E475:F475"/>
    <mergeCell ref="E476:F476"/>
    <mergeCell ref="H492:I492"/>
    <mergeCell ref="H493:I493"/>
    <mergeCell ref="H470:I470"/>
    <mergeCell ref="H471:I471"/>
    <mergeCell ref="E484:F484"/>
    <mergeCell ref="E485:F485"/>
    <mergeCell ref="C480:D480"/>
    <mergeCell ref="C481:D481"/>
    <mergeCell ref="C482:D482"/>
    <mergeCell ref="C483:D483"/>
    <mergeCell ref="C484:D484"/>
    <mergeCell ref="C485:D485"/>
    <mergeCell ref="C486:D486"/>
    <mergeCell ref="C487:D487"/>
    <mergeCell ref="E494:F494"/>
    <mergeCell ref="C478:D478"/>
    <mergeCell ref="C479:D479"/>
    <mergeCell ref="C488:D488"/>
    <mergeCell ref="C489:D489"/>
    <mergeCell ref="C490:D490"/>
    <mergeCell ref="C491:D491"/>
    <mergeCell ref="C492:D492"/>
    <mergeCell ref="C493:D493"/>
    <mergeCell ref="C494:D494"/>
  </mergeCells>
  <phoneticPr fontId="28" type="noConversion"/>
  <dataValidations xWindow="464" yWindow="401" count="1">
    <dataValidation type="list" showInputMessage="1" showErrorMessage="1" sqref="C3:D494"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O3:P333 O334:O494</xm:sqref>
        </x14:dataValidation>
        <x14:dataValidation type="list" allowBlank="1" showInputMessage="1" showErrorMessage="1" xr:uid="{9405CD8B-5F0C-405A-BE9D-BE95911F910A}">
          <x14:formula1>
            <xm:f>Sheet1!$K$2:$U$2</xm:f>
          </x14:formula1>
          <xm:sqref>A3:B494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topLeftCell="C1" workbookViewId="0">
      <selection activeCell="F7" sqref="F7"/>
    </sheetView>
  </sheetViews>
  <sheetFormatPr defaultColWidth="8.77734375" defaultRowHeight="14.4" x14ac:dyDescent="0.3"/>
  <cols>
    <col min="1" max="1" width="37.6640625" customWidth="1"/>
    <col min="2" max="2" width="16.44140625" customWidth="1"/>
    <col min="3" max="3" width="28.6640625" customWidth="1"/>
    <col min="4" max="4" width="48.6640625" customWidth="1"/>
    <col min="5" max="5" width="56.33203125" customWidth="1"/>
    <col min="6" max="6" width="55.6640625" customWidth="1"/>
    <col min="7" max="7" width="71.77734375" customWidth="1"/>
    <col min="8" max="8" width="21.77734375" customWidth="1"/>
  </cols>
  <sheetData>
    <row r="1" spans="1:7" x14ac:dyDescent="0.3">
      <c r="A1" t="s">
        <v>33</v>
      </c>
      <c r="C1" t="s">
        <v>29</v>
      </c>
      <c r="D1" t="s">
        <v>31</v>
      </c>
      <c r="F1" t="s">
        <v>143</v>
      </c>
      <c r="G1" t="s">
        <v>44</v>
      </c>
    </row>
    <row r="2" spans="1:7" x14ac:dyDescent="0.3">
      <c r="A2" t="s">
        <v>30</v>
      </c>
      <c r="C2" t="s">
        <v>34</v>
      </c>
      <c r="D2" t="s">
        <v>27</v>
      </c>
      <c r="F2" t="s">
        <v>145</v>
      </c>
      <c r="G2" t="s">
        <v>12</v>
      </c>
    </row>
    <row r="3" spans="1:7" x14ac:dyDescent="0.3">
      <c r="A3" t="s">
        <v>35</v>
      </c>
      <c r="C3" t="s">
        <v>34</v>
      </c>
      <c r="D3" t="s">
        <v>6</v>
      </c>
      <c r="F3" t="s">
        <v>146</v>
      </c>
      <c r="G3" t="s">
        <v>13</v>
      </c>
    </row>
    <row r="4" spans="1:7" x14ac:dyDescent="0.3">
      <c r="A4" t="s">
        <v>34</v>
      </c>
      <c r="C4" t="s">
        <v>34</v>
      </c>
      <c r="D4" t="s">
        <v>7</v>
      </c>
      <c r="G4" t="s">
        <v>30</v>
      </c>
    </row>
    <row r="5" spans="1:7" x14ac:dyDescent="0.3">
      <c r="A5" t="s">
        <v>36</v>
      </c>
      <c r="C5" t="s">
        <v>34</v>
      </c>
      <c r="D5" t="s">
        <v>28</v>
      </c>
      <c r="G5" t="s">
        <v>79</v>
      </c>
    </row>
    <row r="6" spans="1:7" x14ac:dyDescent="0.3">
      <c r="A6" t="s">
        <v>54</v>
      </c>
      <c r="C6" t="s">
        <v>35</v>
      </c>
      <c r="D6" t="s">
        <v>7</v>
      </c>
      <c r="G6" t="s">
        <v>56</v>
      </c>
    </row>
    <row r="7" spans="1:7" x14ac:dyDescent="0.3">
      <c r="A7" t="s">
        <v>37</v>
      </c>
      <c r="C7" t="s">
        <v>35</v>
      </c>
      <c r="D7" t="s">
        <v>55</v>
      </c>
      <c r="G7" t="s">
        <v>20</v>
      </c>
    </row>
    <row r="8" spans="1:7" x14ac:dyDescent="0.3">
      <c r="C8" t="s">
        <v>36</v>
      </c>
      <c r="D8" t="s">
        <v>27</v>
      </c>
    </row>
    <row r="9" spans="1:7" x14ac:dyDescent="0.3">
      <c r="C9" t="s">
        <v>36</v>
      </c>
      <c r="D9" t="s">
        <v>7</v>
      </c>
    </row>
    <row r="10" spans="1:7" x14ac:dyDescent="0.3">
      <c r="C10" t="s">
        <v>36</v>
      </c>
      <c r="D10" t="s">
        <v>38</v>
      </c>
    </row>
    <row r="11" spans="1:7" x14ac:dyDescent="0.3">
      <c r="C11" t="s">
        <v>36</v>
      </c>
      <c r="D11" t="s">
        <v>28</v>
      </c>
    </row>
    <row r="12" spans="1:7" x14ac:dyDescent="0.3">
      <c r="C12" t="s">
        <v>30</v>
      </c>
      <c r="D12" t="s">
        <v>6</v>
      </c>
    </row>
    <row r="13" spans="1:7" x14ac:dyDescent="0.3">
      <c r="C13" t="s">
        <v>30</v>
      </c>
      <c r="D13" t="s">
        <v>7</v>
      </c>
    </row>
    <row r="14" spans="1:7" x14ac:dyDescent="0.3">
      <c r="C14" t="s">
        <v>30</v>
      </c>
      <c r="D14" t="s">
        <v>55</v>
      </c>
    </row>
    <row r="15" spans="1:7" x14ac:dyDescent="0.3">
      <c r="C15" t="s">
        <v>30</v>
      </c>
      <c r="D15" t="s">
        <v>43</v>
      </c>
    </row>
    <row r="16" spans="1:7" x14ac:dyDescent="0.3">
      <c r="C16" t="s">
        <v>30</v>
      </c>
      <c r="D16" t="s">
        <v>73</v>
      </c>
    </row>
    <row r="17" spans="3:4" x14ac:dyDescent="0.3">
      <c r="C17" t="s">
        <v>37</v>
      </c>
      <c r="D17" t="s">
        <v>7</v>
      </c>
    </row>
    <row r="18" spans="3:4" x14ac:dyDescent="0.3">
      <c r="C18" t="s">
        <v>37</v>
      </c>
      <c r="D18" t="s">
        <v>27</v>
      </c>
    </row>
    <row r="19" spans="3:4" x14ac:dyDescent="0.3">
      <c r="C19" t="s">
        <v>37</v>
      </c>
      <c r="D19" t="s">
        <v>84</v>
      </c>
    </row>
    <row r="20" spans="3:4" x14ac:dyDescent="0.3">
      <c r="C20" t="s">
        <v>54</v>
      </c>
      <c r="D20" t="s">
        <v>139</v>
      </c>
    </row>
    <row r="21" spans="3:4" x14ac:dyDescent="0.3">
      <c r="C21" t="s">
        <v>54</v>
      </c>
      <c r="D21" t="s">
        <v>27</v>
      </c>
    </row>
    <row r="22" spans="3:4" x14ac:dyDescent="0.3">
      <c r="C22" t="s">
        <v>54</v>
      </c>
      <c r="D22" t="s">
        <v>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77734375" defaultRowHeight="14.4" x14ac:dyDescent="0.3"/>
  <cols>
    <col min="1" max="1" width="44.33203125" customWidth="1"/>
    <col min="2" max="4" width="59.6640625" bestFit="1" customWidth="1"/>
  </cols>
  <sheetData>
    <row r="1" spans="1:4" ht="17.399999999999999" x14ac:dyDescent="0.4">
      <c r="A1" s="2" t="s">
        <v>0</v>
      </c>
      <c r="B1" s="2" t="s">
        <v>1</v>
      </c>
      <c r="C1" s="2" t="s">
        <v>2</v>
      </c>
      <c r="D1" s="2" t="s">
        <v>11</v>
      </c>
    </row>
    <row r="2" spans="1:4" ht="17.399999999999999" x14ac:dyDescent="0.35">
      <c r="A2" s="3" t="s">
        <v>18</v>
      </c>
      <c r="B2" s="5" t="s">
        <v>5</v>
      </c>
      <c r="C2" s="4" t="s">
        <v>3</v>
      </c>
      <c r="D2" s="3" t="s">
        <v>12</v>
      </c>
    </row>
    <row r="3" spans="1:4" ht="17.399999999999999" x14ac:dyDescent="0.35">
      <c r="A3" s="3" t="s">
        <v>10</v>
      </c>
      <c r="B3" s="5" t="s">
        <v>6</v>
      </c>
      <c r="C3" s="4" t="s">
        <v>9</v>
      </c>
      <c r="D3" s="3" t="s">
        <v>13</v>
      </c>
    </row>
    <row r="4" spans="1:4" ht="17.399999999999999" x14ac:dyDescent="0.35">
      <c r="A4" s="3" t="s">
        <v>17</v>
      </c>
      <c r="B4" s="5" t="s">
        <v>7</v>
      </c>
      <c r="C4" s="4" t="s">
        <v>4</v>
      </c>
      <c r="D4" s="3" t="s">
        <v>20</v>
      </c>
    </row>
    <row r="5" spans="1:4" ht="15.6" x14ac:dyDescent="0.35">
      <c r="A5" s="3"/>
      <c r="B5" s="5" t="s">
        <v>19</v>
      </c>
      <c r="C5" s="8" t="s">
        <v>22</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ColWidth="8.77734375" defaultRowHeight="14.4" x14ac:dyDescent="0.3"/>
  <cols>
    <col min="3" max="3" width="13.33203125" bestFit="1" customWidth="1"/>
    <col min="4" max="4" width="5.33203125" bestFit="1" customWidth="1"/>
    <col min="7" max="7" width="17.6640625" bestFit="1" customWidth="1"/>
    <col min="11" max="11" width="20.33203125" bestFit="1" customWidth="1"/>
    <col min="12" max="12" width="11.109375" bestFit="1" customWidth="1"/>
    <col min="13" max="13" width="11.44140625" bestFit="1" customWidth="1"/>
    <col min="14" max="14" width="23" bestFit="1" customWidth="1"/>
    <col min="15" max="15" width="16.33203125" bestFit="1" customWidth="1"/>
    <col min="16" max="16" width="18" bestFit="1" customWidth="1"/>
    <col min="17" max="17" width="22.109375" bestFit="1" customWidth="1"/>
    <col min="18" max="18" width="12.77734375" bestFit="1" customWidth="1"/>
    <col min="20" max="20" width="14" bestFit="1" customWidth="1"/>
    <col min="21" max="21" width="18.77734375" bestFit="1" customWidth="1"/>
  </cols>
  <sheetData>
    <row r="2" spans="3:21" x14ac:dyDescent="0.3">
      <c r="C2" s="21" t="s">
        <v>29</v>
      </c>
      <c r="D2" s="21" t="s">
        <v>71</v>
      </c>
      <c r="G2" s="21" t="s">
        <v>119</v>
      </c>
      <c r="H2" s="21">
        <f>Sheet1!D10+Sheet1!D11</f>
        <v>0</v>
      </c>
      <c r="K2" s="53" t="s">
        <v>77</v>
      </c>
      <c r="L2" s="56" t="s">
        <v>70</v>
      </c>
      <c r="M2" s="56" t="s">
        <v>67</v>
      </c>
      <c r="N2" s="53" t="s">
        <v>78</v>
      </c>
      <c r="O2" s="56" t="s">
        <v>45</v>
      </c>
      <c r="P2" s="56" t="s">
        <v>46</v>
      </c>
      <c r="Q2" s="56" t="s">
        <v>94</v>
      </c>
      <c r="R2" s="56" t="s">
        <v>107</v>
      </c>
      <c r="S2" s="53" t="s">
        <v>80</v>
      </c>
      <c r="T2" s="53" t="s">
        <v>59</v>
      </c>
      <c r="U2" s="56" t="s">
        <v>64</v>
      </c>
    </row>
    <row r="3" spans="3:21" x14ac:dyDescent="0.3">
      <c r="C3" s="21" t="s">
        <v>59</v>
      </c>
      <c r="D3" s="21">
        <f>SUMIF(Equipment!A3:A333,Table47[[#Headers],[Music]],Equipment!N3:N333)</f>
        <v>192272.6</v>
      </c>
      <c r="G3" s="21" t="s">
        <v>120</v>
      </c>
      <c r="H3" s="21">
        <f>Sheet1!D3+Sheet1!D9</f>
        <v>267181.75000000006</v>
      </c>
      <c r="K3" s="50" t="s">
        <v>106</v>
      </c>
      <c r="L3" s="52" t="s">
        <v>101</v>
      </c>
      <c r="M3" s="45" t="s">
        <v>68</v>
      </c>
      <c r="N3" s="50" t="s">
        <v>103</v>
      </c>
      <c r="O3" s="51" t="s">
        <v>57</v>
      </c>
      <c r="P3" s="21" t="s">
        <v>85</v>
      </c>
      <c r="Q3" s="51" t="s">
        <v>72</v>
      </c>
      <c r="R3" s="62" t="s">
        <v>110</v>
      </c>
      <c r="S3" s="50" t="s">
        <v>81</v>
      </c>
      <c r="T3" s="50" t="s">
        <v>72</v>
      </c>
      <c r="U3" s="58" t="s">
        <v>72</v>
      </c>
    </row>
    <row r="4" spans="3:21" x14ac:dyDescent="0.3">
      <c r="C4" s="21" t="s">
        <v>67</v>
      </c>
      <c r="D4" s="21">
        <f>SUMIF(Equipment!A3:A334,Table47[[#Headers],[Auditorium]],Equipment!N3:N334)</f>
        <v>679.8</v>
      </c>
      <c r="K4" s="50" t="s">
        <v>90</v>
      </c>
      <c r="L4" s="48" t="s">
        <v>95</v>
      </c>
      <c r="M4" s="47" t="s">
        <v>72</v>
      </c>
      <c r="N4" s="50" t="s">
        <v>141</v>
      </c>
      <c r="O4" s="45" t="s">
        <v>99</v>
      </c>
      <c r="P4" s="45" t="s">
        <v>88</v>
      </c>
      <c r="Q4" s="45" t="s">
        <v>91</v>
      </c>
      <c r="R4" s="62" t="s">
        <v>111</v>
      </c>
      <c r="S4" s="50" t="s">
        <v>72</v>
      </c>
      <c r="T4" s="44" t="s">
        <v>100</v>
      </c>
      <c r="U4" s="49" t="s">
        <v>47</v>
      </c>
    </row>
    <row r="5" spans="3:21" ht="15.6" x14ac:dyDescent="0.3">
      <c r="C5" s="21" t="s">
        <v>53</v>
      </c>
      <c r="D5" s="21">
        <f>SUMIF(Equipment!A3:A335,Table47[[#Headers],[Custodial ]],Equipment!N3:N335)</f>
        <v>18329.39</v>
      </c>
      <c r="K5" s="63" t="s">
        <v>72</v>
      </c>
      <c r="L5" s="48" t="s">
        <v>72</v>
      </c>
      <c r="M5" s="45" t="s">
        <v>61</v>
      </c>
      <c r="N5" s="50" t="s">
        <v>72</v>
      </c>
      <c r="O5" s="47" t="s">
        <v>96</v>
      </c>
      <c r="P5" s="45" t="s">
        <v>89</v>
      </c>
      <c r="Q5" s="47" t="s">
        <v>92</v>
      </c>
      <c r="R5" s="21" t="s">
        <v>72</v>
      </c>
      <c r="S5" s="50" t="s">
        <v>83</v>
      </c>
      <c r="T5" s="44" t="s">
        <v>60</v>
      </c>
      <c r="U5" s="49" t="s">
        <v>92</v>
      </c>
    </row>
    <row r="6" spans="3:21" ht="15.6" x14ac:dyDescent="0.3">
      <c r="C6" s="21" t="s">
        <v>58</v>
      </c>
      <c r="D6" s="21">
        <f>SUMIF(Equipment!A3:A336,Table47[[#Headers],[Gym ]],Equipment!N3:N336)</f>
        <v>63869.42</v>
      </c>
      <c r="K6" s="63" t="s">
        <v>47</v>
      </c>
      <c r="L6" s="49" t="s">
        <v>47</v>
      </c>
      <c r="M6" s="47" t="s">
        <v>47</v>
      </c>
      <c r="N6" s="50" t="s">
        <v>102</v>
      </c>
      <c r="O6" s="45" t="s">
        <v>72</v>
      </c>
      <c r="P6" s="45" t="s">
        <v>90</v>
      </c>
      <c r="Q6" s="45" t="s">
        <v>47</v>
      </c>
      <c r="R6" s="51" t="s">
        <v>109</v>
      </c>
      <c r="S6" s="50" t="s">
        <v>47</v>
      </c>
      <c r="T6" s="46" t="s">
        <v>61</v>
      </c>
      <c r="U6" s="48" t="s">
        <v>66</v>
      </c>
    </row>
    <row r="7" spans="3:21" x14ac:dyDescent="0.3">
      <c r="C7" s="21" t="s">
        <v>69</v>
      </c>
      <c r="D7" s="21">
        <f>SUMIF(Equipment!A3:A337,Table47[[#Headers],[Kitchen\Cafeteria]],Equipment!N3:N337)</f>
        <v>15772.480000000001</v>
      </c>
      <c r="K7" s="50" t="s">
        <v>105</v>
      </c>
      <c r="L7" s="49" t="s">
        <v>7</v>
      </c>
      <c r="M7" s="45"/>
      <c r="N7" s="50" t="s">
        <v>138</v>
      </c>
      <c r="O7" s="47" t="s">
        <v>97</v>
      </c>
      <c r="P7" s="45" t="s">
        <v>74</v>
      </c>
      <c r="Q7" s="45" t="s">
        <v>93</v>
      </c>
      <c r="R7" s="51" t="s">
        <v>47</v>
      </c>
      <c r="S7" s="50" t="s">
        <v>82</v>
      </c>
      <c r="T7" s="46" t="s">
        <v>62</v>
      </c>
      <c r="U7" s="48" t="s">
        <v>65</v>
      </c>
    </row>
    <row r="8" spans="3:21" ht="15.6" x14ac:dyDescent="0.3">
      <c r="C8" s="21" t="s">
        <v>64</v>
      </c>
      <c r="D8" s="21">
        <f>SUMIF(Equipment!A3:A338,Table47[[#Headers],[Science]],Equipment!N3:N338)</f>
        <v>23002.239999999998</v>
      </c>
      <c r="K8" s="51" t="s">
        <v>104</v>
      </c>
      <c r="L8" s="62" t="s">
        <v>82</v>
      </c>
      <c r="M8" s="21"/>
      <c r="N8" s="54"/>
      <c r="O8" s="45" t="s">
        <v>98</v>
      </c>
      <c r="P8" s="21" t="s">
        <v>72</v>
      </c>
      <c r="Q8" s="47" t="s">
        <v>137</v>
      </c>
      <c r="R8" s="51" t="s">
        <v>82</v>
      </c>
      <c r="S8" s="54"/>
      <c r="T8" s="44" t="s">
        <v>82</v>
      </c>
      <c r="U8" s="51" t="s">
        <v>75</v>
      </c>
    </row>
    <row r="9" spans="3:21" ht="15.6" x14ac:dyDescent="0.3">
      <c r="C9" s="21" t="s">
        <v>70</v>
      </c>
      <c r="D9" s="21">
        <f>SUMIF(Equipment!A3:A339,Table47[[#Headers],[Art]],Equipment!N3:N339)</f>
        <v>74909.150000000067</v>
      </c>
      <c r="K9" s="54"/>
      <c r="L9" s="21"/>
      <c r="M9" s="21"/>
      <c r="N9" s="54"/>
      <c r="O9" s="21"/>
      <c r="P9" s="62" t="s">
        <v>87</v>
      </c>
      <c r="Q9" s="21"/>
      <c r="R9" s="51" t="s">
        <v>108</v>
      </c>
      <c r="S9" s="54"/>
      <c r="T9" s="21"/>
      <c r="U9" s="21"/>
    </row>
    <row r="10" spans="3:21" ht="15.6" x14ac:dyDescent="0.3">
      <c r="C10" s="21" t="s">
        <v>63</v>
      </c>
      <c r="D10" s="21">
        <f>SUMIF(Equipment!A3:A333,#REF!,Equipment!N3:N333)</f>
        <v>0</v>
      </c>
      <c r="K10" s="54"/>
      <c r="L10" s="21"/>
      <c r="M10" s="21"/>
      <c r="N10" s="54"/>
      <c r="O10" s="21"/>
      <c r="P10" s="62" t="s">
        <v>86</v>
      </c>
      <c r="Q10" s="21"/>
      <c r="R10" s="21"/>
      <c r="S10" s="54"/>
      <c r="T10" s="21"/>
      <c r="U10" s="21"/>
    </row>
    <row r="11" spans="3:21" x14ac:dyDescent="0.3">
      <c r="C11" s="21" t="s">
        <v>107</v>
      </c>
      <c r="D11" s="21">
        <f>SUMIF(Equipment!A3:A334,Table47[[#Headers],[Makerspace]],Equipment!N3:N334)</f>
        <v>0</v>
      </c>
    </row>
    <row r="12" spans="3:21" ht="15.6" x14ac:dyDescent="0.3">
      <c r="C12" s="21" t="s">
        <v>77</v>
      </c>
      <c r="D12" s="21">
        <f>SUMIF(Equipment!A3:A335,Table47[[#Headers],[Administrative]],Equipment!N3:N335)</f>
        <v>2347.56</v>
      </c>
      <c r="K12" s="54"/>
      <c r="L12" s="21"/>
      <c r="M12" s="21"/>
      <c r="N12" s="54"/>
      <c r="O12" s="21"/>
      <c r="P12" s="21"/>
      <c r="Q12" s="21"/>
      <c r="R12" s="21"/>
      <c r="S12" s="54"/>
      <c r="T12" s="21"/>
      <c r="U12" s="21"/>
    </row>
    <row r="13" spans="3:21" x14ac:dyDescent="0.3">
      <c r="C13" s="21" t="s">
        <v>78</v>
      </c>
      <c r="D13" s="21">
        <f>SUMIF(Equipment!A3:A336,Table47[[#Headers],[Classroom]],Equipment!N3:N336)</f>
        <v>11557.86</v>
      </c>
    </row>
    <row r="14" spans="3:21" x14ac:dyDescent="0.3">
      <c r="C14" s="21" t="s">
        <v>80</v>
      </c>
      <c r="D14" s="21">
        <f>SUMIF(Equipment!A3:A337,Table47[[#Headers],[Medical]],Equipment!N3:N337)</f>
        <v>20451.64</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F3C406-6DC6-434C-B89C-0429E68BC78A}">
  <ds:schemaRefs>
    <ds:schemaRef ds:uri="http://schemas.microsoft.com/sharepoint/v3/contenttype/forms"/>
  </ds:schemaRefs>
</ds:datastoreItem>
</file>

<file path=customXml/itemProps2.xml><?xml version="1.0" encoding="utf-8"?>
<ds:datastoreItem xmlns:ds="http://schemas.openxmlformats.org/officeDocument/2006/customXml" ds:itemID="{221AFF27-595C-4EB6-A81A-1AAC16C49E88}">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469D7F3-7CB5-45BE-98B3-024959CAA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cp:lastModifiedBy>
  <cp:lastPrinted>2019-12-11T14:53:07Z</cp:lastPrinted>
  <dcterms:created xsi:type="dcterms:W3CDTF">2016-11-16T14:09:39Z</dcterms:created>
  <dcterms:modified xsi:type="dcterms:W3CDTF">2020-06-18T17:11:57Z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